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C:\Users\미정\Desktop\2021년\회계\예산,추경,결산\2021년 3차추경+2022년 본예산\2021년 3차추경\"/>
    </mc:Choice>
  </mc:AlternateContent>
  <bookViews>
    <workbookView xWindow="-165" yWindow="375" windowWidth="22770" windowHeight="12300" activeTab="1"/>
  </bookViews>
  <sheets>
    <sheet name="예산총칙" sheetId="17" r:id="rId1"/>
    <sheet name="총괄표" sheetId="5" r:id="rId2"/>
    <sheet name="세입 내역★" sheetId="4" r:id="rId3"/>
    <sheet name="세출 내역★" sheetId="15" r:id="rId4"/>
    <sheet name="세출 내역(잡지출 반영 전)" sheetId="18" r:id="rId5"/>
    <sheet name="세입세출 대비표 (수정)" sheetId="9" state="hidden" r:id="rId6"/>
  </sheets>
  <definedNames>
    <definedName name="_xlnm.Print_Area" localSheetId="2">'세입 내역★'!$A$1:$M$93</definedName>
    <definedName name="_xlnm.Print_Area" localSheetId="5">'세입세출 대비표 (수정)'!$A$1:$N$92</definedName>
    <definedName name="_xlnm.Print_Area" localSheetId="4">'세출 내역(잡지출 반영 전)'!$A$1:$M$296</definedName>
    <definedName name="_xlnm.Print_Area" localSheetId="3">'세출 내역★'!$A$1:$M$296</definedName>
    <definedName name="_xlnm.Print_Area" localSheetId="1">총괄표!$A$1:$T$66</definedName>
    <definedName name="_xlnm.Print_Titles" localSheetId="2">'세입 내역★'!$3:$5</definedName>
    <definedName name="_xlnm.Print_Titles" localSheetId="4">'세출 내역(잡지출 반영 전)'!$3:$5</definedName>
    <definedName name="_xlnm.Print_Titles" localSheetId="3">'세출 내역★'!$3:$5</definedName>
  </definedNames>
  <calcPr calcId="162913" iterate="1" iterateCount="1" iterateDelta="0"/>
  <fileRecoveryPr autoRecover="0"/>
</workbook>
</file>

<file path=xl/calcChain.xml><?xml version="1.0" encoding="utf-8"?>
<calcChain xmlns="http://schemas.openxmlformats.org/spreadsheetml/2006/main">
  <c r="M150" i="15" l="1"/>
  <c r="M291" i="18"/>
  <c r="H291" i="18" s="1"/>
  <c r="M286" i="18"/>
  <c r="M285" i="18" s="1"/>
  <c r="H286" i="18"/>
  <c r="G285" i="18"/>
  <c r="H284" i="18"/>
  <c r="J284" i="18" s="1"/>
  <c r="H283" i="18"/>
  <c r="J283" i="18" s="1"/>
  <c r="I282" i="18"/>
  <c r="H282" i="18"/>
  <c r="H281" i="18" s="1"/>
  <c r="M281" i="18"/>
  <c r="G281" i="18"/>
  <c r="I280" i="18"/>
  <c r="H280" i="18"/>
  <c r="J280" i="18" s="1"/>
  <c r="M274" i="18"/>
  <c r="J274" i="18"/>
  <c r="H274" i="18"/>
  <c r="I274" i="18" s="1"/>
  <c r="M269" i="18"/>
  <c r="H269" i="18" s="1"/>
  <c r="M261" i="18"/>
  <c r="J261" i="18"/>
  <c r="H261" i="18"/>
  <c r="I261" i="18" s="1"/>
  <c r="M254" i="18"/>
  <c r="H254" i="18" s="1"/>
  <c r="M253" i="18"/>
  <c r="M246" i="18"/>
  <c r="H246" i="18"/>
  <c r="J246" i="18" s="1"/>
  <c r="M245" i="18"/>
  <c r="M240" i="18"/>
  <c r="M239" i="18"/>
  <c r="M238" i="18" s="1"/>
  <c r="H238" i="18" s="1"/>
  <c r="M232" i="18"/>
  <c r="H232" i="18" s="1"/>
  <c r="M226" i="18"/>
  <c r="J226" i="18"/>
  <c r="H226" i="18"/>
  <c r="I226" i="18" s="1"/>
  <c r="M218" i="18"/>
  <c r="H218" i="18" s="1"/>
  <c r="M209" i="18"/>
  <c r="J209" i="18"/>
  <c r="H209" i="18"/>
  <c r="I209" i="18" s="1"/>
  <c r="M208" i="18"/>
  <c r="M200" i="18" s="1"/>
  <c r="H200" i="18" s="1"/>
  <c r="M201" i="18"/>
  <c r="M199" i="18"/>
  <c r="M196" i="18"/>
  <c r="M195" i="18"/>
  <c r="M192" i="18" s="1"/>
  <c r="H192" i="18" s="1"/>
  <c r="M193" i="18"/>
  <c r="M183" i="18"/>
  <c r="H183" i="18" s="1"/>
  <c r="M174" i="18"/>
  <c r="H174" i="18"/>
  <c r="J174" i="18" s="1"/>
  <c r="M173" i="18"/>
  <c r="M166" i="18"/>
  <c r="J166" i="18"/>
  <c r="H166" i="18"/>
  <c r="I166" i="18" s="1"/>
  <c r="M150" i="18"/>
  <c r="H150" i="18" s="1"/>
  <c r="M141" i="18"/>
  <c r="J141" i="18"/>
  <c r="H141" i="18"/>
  <c r="I141" i="18" s="1"/>
  <c r="M138" i="18"/>
  <c r="H138" i="18" s="1"/>
  <c r="M133" i="18"/>
  <c r="J133" i="18"/>
  <c r="H133" i="18"/>
  <c r="I133" i="18" s="1"/>
  <c r="M132" i="18"/>
  <c r="M127" i="18" s="1"/>
  <c r="H127" i="18" s="1"/>
  <c r="M123" i="18"/>
  <c r="H123" i="18" s="1"/>
  <c r="M114" i="18"/>
  <c r="J114" i="18"/>
  <c r="H114" i="18"/>
  <c r="I114" i="18" s="1"/>
  <c r="M107" i="18"/>
  <c r="M106" i="18" s="1"/>
  <c r="H106" i="18" s="1"/>
  <c r="M100" i="18"/>
  <c r="M99" i="18" s="1"/>
  <c r="H99" i="18" s="1"/>
  <c r="M90" i="18"/>
  <c r="H90" i="18"/>
  <c r="J90" i="18" s="1"/>
  <c r="M80" i="18"/>
  <c r="H80" i="18" s="1"/>
  <c r="M74" i="18"/>
  <c r="H74" i="18"/>
  <c r="G73" i="18"/>
  <c r="H72" i="18"/>
  <c r="J72" i="18" s="1"/>
  <c r="H71" i="18"/>
  <c r="J71" i="18" s="1"/>
  <c r="I70" i="18"/>
  <c r="H70" i="18"/>
  <c r="H69" i="18" s="1"/>
  <c r="M69" i="18"/>
  <c r="G69" i="18"/>
  <c r="M66" i="18"/>
  <c r="J66" i="18"/>
  <c r="I66" i="18"/>
  <c r="H66" i="18"/>
  <c r="J65" i="18"/>
  <c r="H65" i="18"/>
  <c r="I65" i="18" s="1"/>
  <c r="J64" i="18"/>
  <c r="H64" i="18"/>
  <c r="I64" i="18" s="1"/>
  <c r="M58" i="18"/>
  <c r="H58" i="18" s="1"/>
  <c r="M52" i="18"/>
  <c r="J52" i="18"/>
  <c r="H52" i="18"/>
  <c r="I52" i="18" s="1"/>
  <c r="M49" i="18"/>
  <c r="H49" i="18" s="1"/>
  <c r="J48" i="18"/>
  <c r="I48" i="18"/>
  <c r="H48" i="18"/>
  <c r="M47" i="18"/>
  <c r="G47" i="18"/>
  <c r="J46" i="18"/>
  <c r="I46" i="18"/>
  <c r="H46" i="18"/>
  <c r="J45" i="18"/>
  <c r="I45" i="18"/>
  <c r="H45" i="18"/>
  <c r="J44" i="18"/>
  <c r="H44" i="18"/>
  <c r="I44" i="18" s="1"/>
  <c r="M43" i="18"/>
  <c r="I43" i="18"/>
  <c r="H43" i="18"/>
  <c r="J43" i="18" s="1"/>
  <c r="G43" i="18"/>
  <c r="J42" i="18"/>
  <c r="H42" i="18"/>
  <c r="I42" i="18" s="1"/>
  <c r="M36" i="18"/>
  <c r="H36" i="18" s="1"/>
  <c r="J35" i="18"/>
  <c r="I35" i="18"/>
  <c r="H35" i="18"/>
  <c r="J34" i="18"/>
  <c r="I34" i="18"/>
  <c r="H34" i="18"/>
  <c r="M31" i="18"/>
  <c r="M29" i="18"/>
  <c r="M23" i="18"/>
  <c r="M16" i="18"/>
  <c r="M15" i="18" s="1"/>
  <c r="H15" i="18" s="1"/>
  <c r="M9" i="18"/>
  <c r="G8" i="18"/>
  <c r="G7" i="18" s="1"/>
  <c r="G6" i="18" s="1"/>
  <c r="I127" i="18" l="1"/>
  <c r="J127" i="18"/>
  <c r="I281" i="18"/>
  <c r="J281" i="18"/>
  <c r="J192" i="18"/>
  <c r="I192" i="18"/>
  <c r="J218" i="18"/>
  <c r="I218" i="18"/>
  <c r="J183" i="18"/>
  <c r="I183" i="18"/>
  <c r="J49" i="18"/>
  <c r="I49" i="18"/>
  <c r="H47" i="18"/>
  <c r="M8" i="18"/>
  <c r="M7" i="18" s="1"/>
  <c r="J99" i="18"/>
  <c r="I99" i="18"/>
  <c r="J123" i="18"/>
  <c r="I123" i="18"/>
  <c r="J15" i="18"/>
  <c r="I15" i="18"/>
  <c r="J138" i="18"/>
  <c r="I138" i="18"/>
  <c r="J254" i="18"/>
  <c r="I254" i="18"/>
  <c r="J150" i="18"/>
  <c r="I150" i="18"/>
  <c r="J269" i="18"/>
  <c r="I269" i="18"/>
  <c r="J36" i="18"/>
  <c r="I36" i="18"/>
  <c r="J58" i="18"/>
  <c r="I58" i="18"/>
  <c r="H73" i="18"/>
  <c r="J200" i="18"/>
  <c r="I200" i="18"/>
  <c r="J232" i="18"/>
  <c r="I232" i="18"/>
  <c r="H285" i="18"/>
  <c r="J80" i="18"/>
  <c r="I80" i="18"/>
  <c r="I69" i="18"/>
  <c r="J69" i="18"/>
  <c r="J106" i="18"/>
  <c r="I106" i="18"/>
  <c r="M73" i="18"/>
  <c r="I238" i="18"/>
  <c r="J238" i="18"/>
  <c r="J291" i="18"/>
  <c r="I291" i="18"/>
  <c r="I72" i="18"/>
  <c r="I74" i="18"/>
  <c r="I90" i="18"/>
  <c r="I174" i="18"/>
  <c r="I284" i="18"/>
  <c r="I286" i="18"/>
  <c r="H9" i="18"/>
  <c r="J74" i="18"/>
  <c r="J286" i="18"/>
  <c r="J70" i="18"/>
  <c r="J282" i="18"/>
  <c r="I246" i="18"/>
  <c r="I283" i="18"/>
  <c r="I71" i="18"/>
  <c r="M253" i="15"/>
  <c r="M245" i="15"/>
  <c r="M240" i="15"/>
  <c r="M239" i="15"/>
  <c r="M208" i="15"/>
  <c r="M201" i="15"/>
  <c r="M199" i="15"/>
  <c r="M196" i="15"/>
  <c r="M195" i="15"/>
  <c r="M193" i="15"/>
  <c r="M173" i="15"/>
  <c r="M132" i="15"/>
  <c r="M107" i="15"/>
  <c r="M100" i="15"/>
  <c r="H8" i="18" l="1"/>
  <c r="J9" i="18"/>
  <c r="I9" i="18"/>
  <c r="J47" i="18"/>
  <c r="I47" i="18"/>
  <c r="J285" i="18"/>
  <c r="I285" i="18"/>
  <c r="J73" i="18"/>
  <c r="I73" i="18"/>
  <c r="K15" i="4"/>
  <c r="H7" i="18" l="1"/>
  <c r="I8" i="18"/>
  <c r="J8" i="18"/>
  <c r="M286" i="15"/>
  <c r="H6" i="18" l="1"/>
  <c r="I7" i="18"/>
  <c r="J7" i="18"/>
  <c r="H286" i="15"/>
  <c r="Q66" i="5"/>
  <c r="Q63" i="5"/>
  <c r="Q62" i="5"/>
  <c r="Q61"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0" i="5"/>
  <c r="Q29" i="5"/>
  <c r="Q28" i="5"/>
  <c r="Q26" i="5"/>
  <c r="Q25" i="5"/>
  <c r="Q24" i="5"/>
  <c r="Q23" i="5"/>
  <c r="Q22" i="5"/>
  <c r="Q18" i="5"/>
  <c r="Q17" i="5"/>
  <c r="Q16" i="5"/>
  <c r="Q14" i="5"/>
  <c r="Q13" i="5"/>
  <c r="Q12" i="5"/>
  <c r="Q11" i="5"/>
  <c r="Q10" i="5"/>
  <c r="Q9" i="5"/>
  <c r="R5" i="5"/>
  <c r="R4" i="5"/>
  <c r="Q5" i="5"/>
  <c r="Q4" i="5"/>
  <c r="H5" i="5"/>
  <c r="G5" i="5"/>
  <c r="H37" i="5"/>
  <c r="H32" i="5"/>
  <c r="H33" i="5"/>
  <c r="H34" i="5"/>
  <c r="H35" i="5"/>
  <c r="H26" i="5"/>
  <c r="H27" i="5"/>
  <c r="H23" i="5"/>
  <c r="H24" i="5"/>
  <c r="H18" i="5"/>
  <c r="H19" i="5"/>
  <c r="H20" i="5"/>
  <c r="H21" i="5"/>
  <c r="G39" i="5"/>
  <c r="G38" i="5"/>
  <c r="G37" i="5"/>
  <c r="G35" i="5"/>
  <c r="G34" i="5"/>
  <c r="G33" i="5"/>
  <c r="G32" i="5"/>
  <c r="G30" i="5"/>
  <c r="G29" i="5"/>
  <c r="G27" i="5"/>
  <c r="G26" i="5"/>
  <c r="G24" i="5"/>
  <c r="G23" i="5"/>
  <c r="G21" i="5"/>
  <c r="G20" i="5"/>
  <c r="G19" i="5"/>
  <c r="G18" i="5"/>
  <c r="H9" i="5"/>
  <c r="H10" i="5"/>
  <c r="H12" i="5"/>
  <c r="H16" i="5"/>
  <c r="G9" i="5"/>
  <c r="G10" i="5"/>
  <c r="G11" i="5"/>
  <c r="G12" i="5"/>
  <c r="G13" i="5"/>
  <c r="G14" i="5"/>
  <c r="G15" i="5"/>
  <c r="G16" i="5"/>
  <c r="G8" i="5"/>
  <c r="H4" i="5"/>
  <c r="G4" i="5"/>
  <c r="I6" i="18" l="1"/>
  <c r="J6" i="18"/>
  <c r="Q31" i="5"/>
  <c r="H284" i="15"/>
  <c r="R63" i="5" s="1"/>
  <c r="H283" i="15"/>
  <c r="R62" i="5" s="1"/>
  <c r="H282" i="15"/>
  <c r="R61" i="5" s="1"/>
  <c r="H280" i="15"/>
  <c r="R59" i="5" s="1"/>
  <c r="H72" i="15"/>
  <c r="R30" i="5" s="1"/>
  <c r="H71" i="15"/>
  <c r="R29" i="5" s="1"/>
  <c r="H70" i="15"/>
  <c r="R28" i="5" s="1"/>
  <c r="H65" i="15"/>
  <c r="R25" i="5" s="1"/>
  <c r="H64" i="15"/>
  <c r="R24" i="5" s="1"/>
  <c r="H48" i="15"/>
  <c r="R20" i="5" s="1"/>
  <c r="H46" i="15"/>
  <c r="R18" i="5" s="1"/>
  <c r="H45" i="15"/>
  <c r="R17" i="5" s="1"/>
  <c r="H44" i="15"/>
  <c r="R16" i="5" s="1"/>
  <c r="H42" i="15"/>
  <c r="R14" i="5" s="1"/>
  <c r="H35" i="15"/>
  <c r="R12" i="5" s="1"/>
  <c r="H34" i="15"/>
  <c r="R11" i="5" s="1"/>
  <c r="H43" i="15" l="1"/>
  <c r="H69" i="15"/>
  <c r="H281" i="15"/>
  <c r="H16" i="4"/>
  <c r="H15" i="4"/>
  <c r="H15" i="5" s="1"/>
  <c r="H14" i="5"/>
  <c r="H13" i="4"/>
  <c r="H13" i="5" s="1"/>
  <c r="H12" i="4"/>
  <c r="H11" i="4"/>
  <c r="H11" i="5" s="1"/>
  <c r="H10" i="4"/>
  <c r="H9" i="4"/>
  <c r="H8" i="4"/>
  <c r="H8" i="5" s="1"/>
  <c r="H93" i="4"/>
  <c r="H39" i="5" s="1"/>
  <c r="H92" i="4"/>
  <c r="H38" i="5" s="1"/>
  <c r="H91" i="4"/>
  <c r="H85" i="4"/>
  <c r="H84" i="4"/>
  <c r="H81" i="4"/>
  <c r="H80" i="4"/>
  <c r="J80" i="4" s="1"/>
  <c r="M81" i="4"/>
  <c r="M79" i="4" s="1"/>
  <c r="H79" i="4" s="1"/>
  <c r="H78" i="4"/>
  <c r="H30" i="5" s="1"/>
  <c r="H77" i="4"/>
  <c r="H29" i="5" s="1"/>
  <c r="H75" i="4"/>
  <c r="H74" i="4"/>
  <c r="H72" i="4"/>
  <c r="H71" i="4"/>
  <c r="H69" i="4"/>
  <c r="H68" i="4"/>
  <c r="I80" i="4" l="1"/>
  <c r="H70" i="4"/>
  <c r="H90" i="4"/>
  <c r="H76" i="4"/>
  <c r="H73" i="4"/>
  <c r="R65" i="5"/>
  <c r="M90" i="15" l="1"/>
  <c r="H90" i="15" s="1"/>
  <c r="R34" i="5" s="1"/>
  <c r="K13" i="4" l="1"/>
  <c r="K12" i="4"/>
  <c r="M18" i="4" l="1"/>
  <c r="H18" i="4" s="1"/>
  <c r="P58" i="5" l="1"/>
  <c r="M274" i="15"/>
  <c r="H274" i="15" l="1"/>
  <c r="R58" i="5" s="1"/>
  <c r="S58" i="5" s="1"/>
  <c r="H7" i="4"/>
  <c r="P57" i="5"/>
  <c r="M269" i="15"/>
  <c r="H269" i="15" l="1"/>
  <c r="R57" i="5" s="1"/>
  <c r="S57" i="5" s="1"/>
  <c r="J274" i="15"/>
  <c r="I274" i="15"/>
  <c r="M16" i="15"/>
  <c r="J269" i="15" l="1"/>
  <c r="I269" i="15"/>
  <c r="I72" i="4" l="1"/>
  <c r="J72" i="4"/>
  <c r="G70" i="4"/>
  <c r="I71" i="4"/>
  <c r="J71" i="4"/>
  <c r="M261" i="15"/>
  <c r="H261" i="15" s="1"/>
  <c r="R56" i="5" s="1"/>
  <c r="I70" i="4" l="1"/>
  <c r="J70" i="4"/>
  <c r="M29" i="15"/>
  <c r="M58" i="15" l="1"/>
  <c r="Q20" i="5"/>
  <c r="J70" i="15" l="1"/>
  <c r="I70" i="15"/>
  <c r="I46" i="15"/>
  <c r="J46" i="15"/>
  <c r="I280" i="15"/>
  <c r="J280" i="15"/>
  <c r="I44" i="15"/>
  <c r="J44" i="15"/>
  <c r="I282" i="15"/>
  <c r="J282" i="15"/>
  <c r="I42" i="15"/>
  <c r="J42" i="15"/>
  <c r="J45" i="15"/>
  <c r="I45" i="15"/>
  <c r="H58" i="15"/>
  <c r="R23" i="5" s="1"/>
  <c r="I283" i="15"/>
  <c r="J283" i="15"/>
  <c r="J72" i="15"/>
  <c r="I72" i="15"/>
  <c r="J34" i="15"/>
  <c r="I34" i="15"/>
  <c r="I64" i="15"/>
  <c r="J64" i="15"/>
  <c r="J284" i="15"/>
  <c r="I284" i="15"/>
  <c r="J71" i="15"/>
  <c r="I71" i="15"/>
  <c r="I48" i="15"/>
  <c r="J48" i="15"/>
  <c r="J35" i="15"/>
  <c r="I35" i="15"/>
  <c r="J65" i="15"/>
  <c r="I65" i="15"/>
  <c r="G281" i="15"/>
  <c r="G69" i="15"/>
  <c r="G43" i="15"/>
  <c r="M42" i="4"/>
  <c r="H42" i="4" s="1"/>
  <c r="M70" i="4"/>
  <c r="J69" i="15" l="1"/>
  <c r="I69" i="15"/>
  <c r="J43" i="15"/>
  <c r="I43" i="15"/>
  <c r="I281" i="15"/>
  <c r="J281" i="15"/>
  <c r="J58" i="15"/>
  <c r="I58" i="15"/>
  <c r="I8" i="4"/>
  <c r="J8" i="4"/>
  <c r="I93" i="4"/>
  <c r="J93" i="4"/>
  <c r="I9" i="4"/>
  <c r="J9" i="4"/>
  <c r="I85" i="4"/>
  <c r="J85" i="4"/>
  <c r="H17" i="4"/>
  <c r="I16" i="4"/>
  <c r="J16" i="4"/>
  <c r="J15" i="4"/>
  <c r="I15" i="4"/>
  <c r="J91" i="4"/>
  <c r="G90" i="4"/>
  <c r="I91" i="4"/>
  <c r="I92" i="4"/>
  <c r="J92" i="4"/>
  <c r="J75" i="4"/>
  <c r="I75" i="4"/>
  <c r="J77" i="4"/>
  <c r="I77" i="4"/>
  <c r="G76" i="4"/>
  <c r="I11" i="4"/>
  <c r="J11" i="4"/>
  <c r="I78" i="4"/>
  <c r="J78" i="4"/>
  <c r="I84" i="4"/>
  <c r="J84" i="4"/>
  <c r="J68" i="4"/>
  <c r="I68" i="4"/>
  <c r="J69" i="4"/>
  <c r="I69" i="4"/>
  <c r="I14" i="4"/>
  <c r="G73" i="4"/>
  <c r="J74" i="4"/>
  <c r="I74" i="4"/>
  <c r="J13" i="4"/>
  <c r="I13" i="4"/>
  <c r="J12" i="4"/>
  <c r="I12" i="4"/>
  <c r="J10" i="4"/>
  <c r="I10" i="4"/>
  <c r="G7" i="4"/>
  <c r="Q65" i="5"/>
  <c r="I286" i="15" l="1"/>
  <c r="J286" i="15"/>
  <c r="I90" i="4"/>
  <c r="J90" i="4"/>
  <c r="J14" i="4"/>
  <c r="H6" i="4"/>
  <c r="I73" i="4"/>
  <c r="J73" i="4"/>
  <c r="I7" i="4"/>
  <c r="J7" i="4"/>
  <c r="J76" i="4"/>
  <c r="I76" i="4"/>
  <c r="M183" i="15"/>
  <c r="H183" i="15" l="1"/>
  <c r="R46" i="5" s="1"/>
  <c r="M23" i="15"/>
  <c r="M36" i="15"/>
  <c r="M31" i="15"/>
  <c r="I183" i="15" l="1"/>
  <c r="J183" i="15"/>
  <c r="H36" i="15"/>
  <c r="R13" i="5" s="1"/>
  <c r="M15" i="15"/>
  <c r="M9" i="15"/>
  <c r="H9" i="15" l="1"/>
  <c r="R9" i="5" s="1"/>
  <c r="H15" i="15"/>
  <c r="R10" i="5" s="1"/>
  <c r="J36" i="15"/>
  <c r="I36" i="15"/>
  <c r="G8" i="15"/>
  <c r="J15" i="15" l="1"/>
  <c r="I15" i="15"/>
  <c r="I9" i="15"/>
  <c r="J9" i="15"/>
  <c r="H8" i="15"/>
  <c r="I261" i="15"/>
  <c r="J261" i="15"/>
  <c r="M74" i="15"/>
  <c r="P56" i="5"/>
  <c r="P55" i="5"/>
  <c r="M254" i="15"/>
  <c r="M99" i="15"/>
  <c r="M7" i="4"/>
  <c r="H254" i="15" l="1"/>
  <c r="R55" i="5" s="1"/>
  <c r="S55" i="5" s="1"/>
  <c r="H99" i="15"/>
  <c r="R35" i="5" s="1"/>
  <c r="J8" i="15"/>
  <c r="I8" i="15"/>
  <c r="H74" i="15"/>
  <c r="R32" i="5" s="1"/>
  <c r="S56" i="5"/>
  <c r="I99" i="15" l="1"/>
  <c r="J99" i="15"/>
  <c r="J254" i="15"/>
  <c r="I254" i="15"/>
  <c r="J74" i="15"/>
  <c r="I74" i="15"/>
  <c r="M76" i="4"/>
  <c r="J42" i="4" l="1"/>
  <c r="I42" i="4"/>
  <c r="I18" i="4"/>
  <c r="J18" i="4"/>
  <c r="G17" i="4"/>
  <c r="T65" i="5"/>
  <c r="G17" i="5"/>
  <c r="H7" i="5"/>
  <c r="G7" i="5"/>
  <c r="M291" i="15"/>
  <c r="M285" i="15" s="1"/>
  <c r="M246" i="15"/>
  <c r="P54" i="5"/>
  <c r="H246" i="15" l="1"/>
  <c r="R54" i="5" s="1"/>
  <c r="H291" i="15"/>
  <c r="R66" i="5" s="1"/>
  <c r="T66" i="5" s="1"/>
  <c r="J17" i="4"/>
  <c r="I17" i="4"/>
  <c r="G285" i="15"/>
  <c r="I291" i="15" l="1"/>
  <c r="J291" i="15"/>
  <c r="H285" i="15"/>
  <c r="J246" i="15"/>
  <c r="I246" i="15"/>
  <c r="S54" i="5"/>
  <c r="T54" i="5"/>
  <c r="H150" i="15" l="1"/>
  <c r="R43" i="5" s="1"/>
  <c r="J285" i="15"/>
  <c r="I285" i="15"/>
  <c r="P53" i="5"/>
  <c r="P52" i="5"/>
  <c r="P51" i="5"/>
  <c r="P50" i="5"/>
  <c r="P49" i="5"/>
  <c r="P48" i="5"/>
  <c r="P47" i="5"/>
  <c r="P46" i="5"/>
  <c r="P45" i="5"/>
  <c r="P44" i="5"/>
  <c r="P43" i="5"/>
  <c r="P42" i="5"/>
  <c r="P41" i="5"/>
  <c r="J150" i="15" l="1"/>
  <c r="I150" i="15"/>
  <c r="T43" i="5"/>
  <c r="M49" i="15"/>
  <c r="M43" i="15"/>
  <c r="Q21" i="5" l="1"/>
  <c r="H49" i="15"/>
  <c r="R21" i="5" s="1"/>
  <c r="M238" i="15"/>
  <c r="M232" i="15"/>
  <c r="M226" i="15"/>
  <c r="M218" i="15"/>
  <c r="M209" i="15"/>
  <c r="M200" i="15"/>
  <c r="M192" i="15"/>
  <c r="H209" i="15" l="1"/>
  <c r="R49" i="5" s="1"/>
  <c r="T49" i="5" s="1"/>
  <c r="H226" i="15"/>
  <c r="R51" i="5" s="1"/>
  <c r="T51" i="5" s="1"/>
  <c r="H232" i="15"/>
  <c r="R52" i="5" s="1"/>
  <c r="H238" i="15"/>
  <c r="R53" i="5" s="1"/>
  <c r="J49" i="15"/>
  <c r="I49" i="15"/>
  <c r="H200" i="15"/>
  <c r="R48" i="5" s="1"/>
  <c r="T48" i="5" s="1"/>
  <c r="H218" i="15"/>
  <c r="R50" i="5" s="1"/>
  <c r="T50" i="5" s="1"/>
  <c r="H192" i="15"/>
  <c r="R47" i="5" s="1"/>
  <c r="T47" i="5" s="1"/>
  <c r="M66" i="15"/>
  <c r="I218" i="15" l="1"/>
  <c r="J218" i="15"/>
  <c r="J238" i="15"/>
  <c r="I238" i="15"/>
  <c r="J226" i="15"/>
  <c r="I226" i="15"/>
  <c r="I200" i="15"/>
  <c r="J200" i="15"/>
  <c r="J209" i="15"/>
  <c r="I209" i="15"/>
  <c r="H66" i="15"/>
  <c r="R26" i="5" s="1"/>
  <c r="I232" i="15"/>
  <c r="J232" i="15"/>
  <c r="J192" i="15"/>
  <c r="I192" i="15"/>
  <c r="S51" i="5"/>
  <c r="S52" i="5"/>
  <c r="T52" i="5"/>
  <c r="S53" i="5"/>
  <c r="T53" i="5"/>
  <c r="S49" i="5"/>
  <c r="S50" i="5"/>
  <c r="J66" i="15" l="1"/>
  <c r="I66" i="15"/>
  <c r="M90" i="4"/>
  <c r="T46" i="5" l="1"/>
  <c r="S48" i="5" l="1"/>
  <c r="F15" i="17" l="1"/>
  <c r="C17" i="17" l="1"/>
  <c r="R60" i="5" l="1"/>
  <c r="F14" i="17" l="1"/>
  <c r="R27" i="5" l="1"/>
  <c r="C15" i="17" s="1"/>
  <c r="R15" i="5" l="1"/>
  <c r="C9" i="17"/>
  <c r="J81" i="4" l="1"/>
  <c r="I81" i="4"/>
  <c r="G79" i="4"/>
  <c r="H22" i="5"/>
  <c r="C11" i="17" s="1"/>
  <c r="H28" i="5"/>
  <c r="F9" i="17" s="1"/>
  <c r="I79" i="4" l="1"/>
  <c r="J79" i="4"/>
  <c r="H31" i="5"/>
  <c r="H36" i="5"/>
  <c r="F11" i="17" s="1"/>
  <c r="H25" i="5"/>
  <c r="F8" i="17" s="1"/>
  <c r="M138" i="15"/>
  <c r="H138" i="15" l="1"/>
  <c r="R41" i="5" s="1"/>
  <c r="F10" i="17"/>
  <c r="J138" i="15" l="1"/>
  <c r="I138" i="15"/>
  <c r="T41" i="5"/>
  <c r="K10" i="4"/>
  <c r="K9" i="4"/>
  <c r="M133" i="15" l="1"/>
  <c r="H133" i="15" l="1"/>
  <c r="R40" i="5" s="1"/>
  <c r="T40" i="5" s="1"/>
  <c r="J133" i="15" l="1"/>
  <c r="I133" i="15"/>
  <c r="C8" i="17"/>
  <c r="M166" i="15" l="1"/>
  <c r="M80" i="15"/>
  <c r="H80" i="15" l="1"/>
  <c r="R33" i="5" s="1"/>
  <c r="H166" i="15"/>
  <c r="R44" i="5" s="1"/>
  <c r="M127" i="15"/>
  <c r="H127" i="15" l="1"/>
  <c r="R39" i="5" s="1"/>
  <c r="T39" i="5" s="1"/>
  <c r="I166" i="15"/>
  <c r="J166" i="15"/>
  <c r="I80" i="15"/>
  <c r="J80" i="15"/>
  <c r="S47" i="5"/>
  <c r="J127" i="15" l="1"/>
  <c r="I127" i="15"/>
  <c r="H17" i="5"/>
  <c r="H6" i="5" s="1"/>
  <c r="B3" i="17" s="1"/>
  <c r="C10" i="17" l="1"/>
  <c r="R64" i="5" l="1"/>
  <c r="M52" i="15"/>
  <c r="H52" i="15" l="1"/>
  <c r="R22" i="5" s="1"/>
  <c r="G47" i="15"/>
  <c r="G7" i="15" s="1"/>
  <c r="F16" i="17"/>
  <c r="M47" i="15"/>
  <c r="S46" i="5"/>
  <c r="M141" i="15"/>
  <c r="M114" i="15"/>
  <c r="H141" i="15" l="1"/>
  <c r="R42" i="5" s="1"/>
  <c r="T42" i="5" s="1"/>
  <c r="J52" i="15"/>
  <c r="I52" i="15"/>
  <c r="H47" i="15"/>
  <c r="H114" i="15"/>
  <c r="R37" i="5" s="1"/>
  <c r="T37" i="5" s="1"/>
  <c r="I90" i="15" l="1"/>
  <c r="J90" i="15"/>
  <c r="J141" i="15"/>
  <c r="I141" i="15"/>
  <c r="I114" i="15"/>
  <c r="J114" i="15"/>
  <c r="J47" i="15"/>
  <c r="I47" i="15"/>
  <c r="H7" i="15"/>
  <c r="K14" i="4"/>
  <c r="K11" i="4"/>
  <c r="J7" i="15" l="1"/>
  <c r="I7" i="15"/>
  <c r="P39" i="5"/>
  <c r="P38" i="5"/>
  <c r="P37" i="5"/>
  <c r="P36" i="5"/>
  <c r="P35" i="5"/>
  <c r="P34" i="5"/>
  <c r="P33" i="5"/>
  <c r="P40" i="5"/>
  <c r="F15" i="5"/>
  <c r="F14" i="5"/>
  <c r="F13" i="5"/>
  <c r="F12" i="5"/>
  <c r="F11" i="5"/>
  <c r="F10" i="5"/>
  <c r="F9" i="5"/>
  <c r="F8" i="5"/>
  <c r="M174" i="15" l="1"/>
  <c r="H174" i="15" l="1"/>
  <c r="R45" i="5" s="1"/>
  <c r="T44" i="5"/>
  <c r="I174" i="15" l="1"/>
  <c r="J174" i="15"/>
  <c r="S45" i="5"/>
  <c r="T45" i="5"/>
  <c r="S44" i="5"/>
  <c r="K16" i="4" l="1"/>
  <c r="I14" i="5" l="1"/>
  <c r="I13" i="5"/>
  <c r="I15" i="5"/>
  <c r="J15" i="5" l="1"/>
  <c r="J14" i="5"/>
  <c r="J13" i="5"/>
  <c r="S43" i="5" l="1"/>
  <c r="M8" i="15"/>
  <c r="S41" i="5" l="1"/>
  <c r="I8" i="5" l="1"/>
  <c r="I9" i="5"/>
  <c r="I10" i="5"/>
  <c r="I11" i="5"/>
  <c r="I12" i="5"/>
  <c r="I16" i="5"/>
  <c r="I18" i="5"/>
  <c r="I20" i="5"/>
  <c r="I21" i="5"/>
  <c r="I24" i="5"/>
  <c r="I26" i="5"/>
  <c r="I27" i="5"/>
  <c r="I29" i="5"/>
  <c r="I30" i="5"/>
  <c r="I32" i="5"/>
  <c r="I33" i="5"/>
  <c r="I34" i="5"/>
  <c r="I35" i="5"/>
  <c r="I37" i="5"/>
  <c r="I38" i="5"/>
  <c r="I39" i="5"/>
  <c r="S30" i="5" l="1"/>
  <c r="S16" i="5"/>
  <c r="S29" i="5"/>
  <c r="S14" i="5"/>
  <c r="S28" i="5"/>
  <c r="S13" i="5"/>
  <c r="T13" i="5"/>
  <c r="S59" i="5"/>
  <c r="S25" i="5"/>
  <c r="S12" i="5"/>
  <c r="T12" i="5"/>
  <c r="S17" i="5"/>
  <c r="S63" i="5"/>
  <c r="S24" i="5"/>
  <c r="T24" i="5"/>
  <c r="S11" i="5"/>
  <c r="S62" i="5"/>
  <c r="S20" i="5"/>
  <c r="S61" i="5"/>
  <c r="S18" i="5"/>
  <c r="T18" i="5"/>
  <c r="J33" i="5"/>
  <c r="J20" i="5"/>
  <c r="J8" i="5"/>
  <c r="J35" i="5"/>
  <c r="J32" i="5"/>
  <c r="J18" i="5"/>
  <c r="J16" i="5"/>
  <c r="J38" i="5"/>
  <c r="J12" i="5"/>
  <c r="J39" i="5"/>
  <c r="J11" i="5"/>
  <c r="J10" i="5"/>
  <c r="Q15" i="5"/>
  <c r="Q27" i="5"/>
  <c r="Q60" i="5"/>
  <c r="G31" i="5"/>
  <c r="I31" i="5" s="1"/>
  <c r="G28" i="5"/>
  <c r="I28" i="5" s="1"/>
  <c r="G36" i="5"/>
  <c r="I36" i="5" s="1"/>
  <c r="G25" i="5"/>
  <c r="I25" i="5" s="1"/>
  <c r="S27" i="5" l="1"/>
  <c r="T15" i="5"/>
  <c r="S15" i="5"/>
  <c r="S60" i="5"/>
  <c r="J7" i="5"/>
  <c r="I7" i="5"/>
  <c r="J36" i="5"/>
  <c r="J31" i="5"/>
  <c r="I23" i="5"/>
  <c r="G22" i="5" l="1"/>
  <c r="I22" i="5" s="1"/>
  <c r="S32" i="5" l="1"/>
  <c r="T32" i="5"/>
  <c r="I19" i="5" l="1"/>
  <c r="J19" i="5" l="1"/>
  <c r="I17" i="5"/>
  <c r="R8" i="5" l="1"/>
  <c r="G6" i="5"/>
  <c r="I6" i="5" s="1"/>
  <c r="J17" i="5"/>
  <c r="T10" i="5" l="1"/>
  <c r="S10" i="5"/>
  <c r="S9" i="5"/>
  <c r="T9" i="5"/>
  <c r="S65" i="5"/>
  <c r="J6" i="5"/>
  <c r="Q8" i="5"/>
  <c r="S8" i="5" l="1"/>
  <c r="T8" i="5"/>
  <c r="S42" i="5" l="1"/>
  <c r="S21" i="5" l="1"/>
  <c r="T21" i="5"/>
  <c r="M106" i="15"/>
  <c r="H106" i="15" l="1"/>
  <c r="R36" i="5" s="1"/>
  <c r="S37" i="5"/>
  <c r="S35" i="5"/>
  <c r="M123" i="15"/>
  <c r="H123" i="15" s="1"/>
  <c r="R38" i="5" s="1"/>
  <c r="J106" i="15" l="1"/>
  <c r="I106" i="15"/>
  <c r="H73" i="15"/>
  <c r="M73" i="15"/>
  <c r="G73" i="15"/>
  <c r="T36" i="5"/>
  <c r="S36" i="5"/>
  <c r="J73" i="15" l="1"/>
  <c r="I73" i="15"/>
  <c r="H6" i="15"/>
  <c r="I123" i="15"/>
  <c r="J123" i="15"/>
  <c r="R31" i="5"/>
  <c r="S31" i="5" s="1"/>
  <c r="G6" i="15"/>
  <c r="T34" i="5"/>
  <c r="S34" i="5"/>
  <c r="I6" i="15" l="1"/>
  <c r="J6" i="15"/>
  <c r="T38" i="5"/>
  <c r="C16" i="17"/>
  <c r="S38" i="5"/>
  <c r="T23" i="5" l="1"/>
  <c r="S23" i="5"/>
  <c r="S40" i="5" l="1"/>
  <c r="S66" i="5" l="1"/>
  <c r="Q64" i="5"/>
  <c r="T64" i="5" s="1"/>
  <c r="S64" i="5" l="1"/>
  <c r="S22" i="5" l="1"/>
  <c r="T22" i="5"/>
  <c r="M73" i="4"/>
  <c r="G6" i="4" l="1"/>
  <c r="I6" i="4" s="1"/>
  <c r="J6" i="4" s="1"/>
  <c r="R19" i="5"/>
  <c r="R7" i="5" s="1"/>
  <c r="S39" i="5"/>
  <c r="T31" i="5" l="1"/>
  <c r="S26" i="5"/>
  <c r="Q19" i="5"/>
  <c r="T19" i="5" s="1"/>
  <c r="R6" i="5"/>
  <c r="C14" i="17"/>
  <c r="T26" i="5"/>
  <c r="S33" i="5"/>
  <c r="T33" i="5"/>
  <c r="S19" i="5" l="1"/>
  <c r="Q7" i="5"/>
  <c r="Q6" i="5" s="1"/>
  <c r="S6" i="5" s="1"/>
  <c r="S7" i="5" l="1"/>
  <c r="T7" i="5"/>
  <c r="T6" i="5"/>
  <c r="A1" i="17"/>
  <c r="M69" i="15" l="1"/>
  <c r="M7" i="15" l="1"/>
  <c r="K8" i="4" l="1"/>
  <c r="M281" i="15" l="1"/>
  <c r="P26" i="5" l="1"/>
  <c r="K72" i="4"/>
  <c r="K71" i="4"/>
  <c r="A1" i="5" l="1"/>
  <c r="C89" i="9" l="1"/>
  <c r="C88" i="9"/>
  <c r="C87" i="9"/>
  <c r="C86" i="9"/>
  <c r="J85" i="9"/>
  <c r="J84" i="9" s="1"/>
  <c r="G85" i="9"/>
  <c r="G84" i="9" s="1"/>
  <c r="C85" i="9"/>
  <c r="N84" i="9"/>
  <c r="M84" i="9"/>
  <c r="L84" i="9"/>
  <c r="K84" i="9"/>
  <c r="I84" i="9"/>
  <c r="H84" i="9"/>
  <c r="F84" i="9"/>
  <c r="E84" i="9"/>
  <c r="C83" i="9"/>
  <c r="C82" i="9"/>
  <c r="C81" i="9"/>
  <c r="C80" i="9"/>
  <c r="C79" i="9"/>
  <c r="C78" i="9"/>
  <c r="C77" i="9"/>
  <c r="C76" i="9"/>
  <c r="C75" i="9"/>
  <c r="C74" i="9"/>
  <c r="C73" i="9"/>
  <c r="C72" i="9"/>
  <c r="C71" i="9"/>
  <c r="C70" i="9"/>
  <c r="C69" i="9"/>
  <c r="C68" i="9"/>
  <c r="N67" i="9"/>
  <c r="K67" i="9"/>
  <c r="J67" i="9"/>
  <c r="I67" i="9"/>
  <c r="H67" i="9"/>
  <c r="G67" i="9"/>
  <c r="F67" i="9"/>
  <c r="C66" i="9"/>
  <c r="H65" i="9"/>
  <c r="H46" i="9" s="1"/>
  <c r="C64" i="9"/>
  <c r="C63" i="9"/>
  <c r="C62" i="9"/>
  <c r="C61" i="9"/>
  <c r="C60" i="9"/>
  <c r="C59" i="9"/>
  <c r="C58" i="9"/>
  <c r="C57" i="9"/>
  <c r="C56" i="9"/>
  <c r="C55" i="9"/>
  <c r="C54" i="9"/>
  <c r="C53" i="9"/>
  <c r="C52" i="9"/>
  <c r="C51" i="9"/>
  <c r="G50" i="9"/>
  <c r="G46" i="9" s="1"/>
  <c r="C50" i="9"/>
  <c r="C49" i="9"/>
  <c r="C48" i="9"/>
  <c r="C47" i="9"/>
  <c r="N46" i="9"/>
  <c r="M46" i="9"/>
  <c r="K46" i="9"/>
  <c r="J46" i="9"/>
  <c r="I46" i="9"/>
  <c r="F46" i="9"/>
  <c r="E46" i="9"/>
  <c r="D45" i="9"/>
  <c r="O45" i="9" s="1"/>
  <c r="C45" i="9"/>
  <c r="C44" i="9"/>
  <c r="C43" i="9"/>
  <c r="H42" i="9"/>
  <c r="H33" i="9" s="1"/>
  <c r="C42" i="9"/>
  <c r="C41" i="9"/>
  <c r="C40" i="9"/>
  <c r="C39" i="9"/>
  <c r="C38" i="9"/>
  <c r="C37" i="9"/>
  <c r="C36" i="9"/>
  <c r="C35" i="9"/>
  <c r="C34" i="9"/>
  <c r="N33" i="9"/>
  <c r="M33" i="9"/>
  <c r="L33" i="9"/>
  <c r="I33" i="9"/>
  <c r="G33" i="9"/>
  <c r="E33" i="9"/>
  <c r="N28" i="9"/>
  <c r="M28" i="9"/>
  <c r="L28" i="9"/>
  <c r="K28" i="9"/>
  <c r="J28" i="9"/>
  <c r="H28" i="9"/>
  <c r="G28" i="9"/>
  <c r="F28" i="9"/>
  <c r="N20" i="9"/>
  <c r="M20" i="9"/>
  <c r="L20" i="9"/>
  <c r="J20" i="9"/>
  <c r="I20" i="9"/>
  <c r="H20" i="9"/>
  <c r="G20" i="9"/>
  <c r="F20" i="9"/>
  <c r="N16" i="9"/>
  <c r="M16" i="9"/>
  <c r="L16" i="9"/>
  <c r="J16" i="9"/>
  <c r="H16" i="9"/>
  <c r="G16" i="9"/>
  <c r="F16" i="9"/>
  <c r="N9" i="9"/>
  <c r="M9" i="9"/>
  <c r="L9" i="9"/>
  <c r="J9" i="9"/>
  <c r="I9" i="9"/>
  <c r="H9" i="9"/>
  <c r="G9" i="9"/>
  <c r="F9" i="9"/>
  <c r="F5" i="9"/>
  <c r="D4" i="9"/>
  <c r="A1" i="9"/>
  <c r="D12" i="9"/>
  <c r="O12" i="9" s="1"/>
  <c r="D35" i="9"/>
  <c r="N32" i="9" l="1"/>
  <c r="N7" i="9" s="1"/>
  <c r="N8" i="9"/>
  <c r="J8" i="9"/>
  <c r="H8" i="9"/>
  <c r="L8" i="9"/>
  <c r="I32" i="9"/>
  <c r="F8" i="9"/>
  <c r="G8" i="9"/>
  <c r="M8" i="9"/>
  <c r="H32" i="9"/>
  <c r="H7" i="9" s="1"/>
  <c r="D47" i="9"/>
  <c r="O47" i="9" s="1"/>
  <c r="D49" i="9"/>
  <c r="O49" i="9" s="1"/>
  <c r="D64" i="9"/>
  <c r="O64" i="9" s="1"/>
  <c r="L5" i="9"/>
  <c r="M5" i="9"/>
  <c r="D34" i="9"/>
  <c r="J34" i="9" s="1"/>
  <c r="D48" i="9"/>
  <c r="O48" i="9" s="1"/>
  <c r="D50" i="9"/>
  <c r="O50" i="9" s="1"/>
  <c r="D63" i="9"/>
  <c r="O63" i="9" s="1"/>
  <c r="D82" i="9"/>
  <c r="O82" i="9" s="1"/>
  <c r="I5" i="9"/>
  <c r="G32" i="9"/>
  <c r="G7" i="9" s="1"/>
  <c r="J35" i="9"/>
  <c r="D10" i="9"/>
  <c r="O10" i="9" s="1"/>
  <c r="H5" i="9"/>
  <c r="D38" i="9"/>
  <c r="O38" i="9" s="1"/>
  <c r="O34" i="9" l="1"/>
  <c r="H6" i="9"/>
  <c r="D89" i="9"/>
  <c r="O89" i="9" s="1"/>
  <c r="D87" i="9"/>
  <c r="O87" i="9" s="1"/>
  <c r="D83" i="9"/>
  <c r="O83" i="9" s="1"/>
  <c r="D75" i="9"/>
  <c r="O75" i="9" s="1"/>
  <c r="D68" i="9"/>
  <c r="O68" i="9" s="1"/>
  <c r="D65" i="9"/>
  <c r="O65" i="9" s="1"/>
  <c r="D60" i="9"/>
  <c r="O60" i="9" s="1"/>
  <c r="D37" i="9"/>
  <c r="O37" i="9" s="1"/>
  <c r="D23" i="9"/>
  <c r="O23" i="9" s="1"/>
  <c r="D86" i="9"/>
  <c r="O86" i="9" s="1"/>
  <c r="D78" i="9"/>
  <c r="L78" i="9" s="1"/>
  <c r="O78" i="9" s="1"/>
  <c r="D74" i="9"/>
  <c r="L74" i="9" s="1"/>
  <c r="D61" i="9"/>
  <c r="L61" i="9" s="1"/>
  <c r="O61" i="9" s="1"/>
  <c r="D57" i="9"/>
  <c r="L57" i="9" s="1"/>
  <c r="O57" i="9" s="1"/>
  <c r="D55" i="9"/>
  <c r="L55" i="9" s="1"/>
  <c r="O55" i="9" s="1"/>
  <c r="D53" i="9"/>
  <c r="L53" i="9" s="1"/>
  <c r="O53" i="9" s="1"/>
  <c r="D51" i="9"/>
  <c r="L51" i="9" s="1"/>
  <c r="O51" i="9" s="1"/>
  <c r="D18" i="9"/>
  <c r="I18" i="9" s="1"/>
  <c r="I16" i="9" s="1"/>
  <c r="I8" i="9" s="1"/>
  <c r="D81" i="9"/>
  <c r="E81" i="9" s="1"/>
  <c r="O81" i="9" s="1"/>
  <c r="D73" i="9"/>
  <c r="O73" i="9" s="1"/>
  <c r="D21" i="9"/>
  <c r="E21" i="9" s="1"/>
  <c r="D17" i="9"/>
  <c r="E17" i="9" s="1"/>
  <c r="D13" i="9"/>
  <c r="E13" i="9" s="1"/>
  <c r="D91" i="9"/>
  <c r="M91" i="9" s="1"/>
  <c r="D69" i="9"/>
  <c r="M69" i="9" s="1"/>
  <c r="M67" i="9" s="1"/>
  <c r="M32" i="9" s="1"/>
  <c r="D90" i="9"/>
  <c r="O90" i="9" s="1"/>
  <c r="D88" i="9"/>
  <c r="O88" i="9" s="1"/>
  <c r="D85" i="9"/>
  <c r="O85" i="9" s="1"/>
  <c r="D80" i="9"/>
  <c r="O80" i="9" s="1"/>
  <c r="D71" i="9"/>
  <c r="O71" i="9" s="1"/>
  <c r="D66" i="9"/>
  <c r="O66" i="9" s="1"/>
  <c r="D62" i="9"/>
  <c r="O62" i="9" s="1"/>
  <c r="D59" i="9"/>
  <c r="O59" i="9" s="1"/>
  <c r="D36" i="9"/>
  <c r="O36" i="9" s="1"/>
  <c r="D27" i="9"/>
  <c r="O27" i="9" s="1"/>
  <c r="D15" i="9"/>
  <c r="O15" i="9" s="1"/>
  <c r="D79" i="9"/>
  <c r="L79" i="9" s="1"/>
  <c r="O79" i="9" s="1"/>
  <c r="D72" i="9"/>
  <c r="L72" i="9" s="1"/>
  <c r="O72" i="9" s="1"/>
  <c r="D58" i="9"/>
  <c r="L58" i="9" s="1"/>
  <c r="O58" i="9" s="1"/>
  <c r="D56" i="9"/>
  <c r="L56" i="9" s="1"/>
  <c r="O56" i="9" s="1"/>
  <c r="D54" i="9"/>
  <c r="L54" i="9" s="1"/>
  <c r="D52" i="9"/>
  <c r="L52" i="9" s="1"/>
  <c r="O52" i="9" s="1"/>
  <c r="D30" i="9"/>
  <c r="I30" i="9" s="1"/>
  <c r="I28" i="9" s="1"/>
  <c r="D76" i="9"/>
  <c r="E76" i="9" s="1"/>
  <c r="D31" i="9"/>
  <c r="E31" i="9" s="1"/>
  <c r="E28" i="9" s="1"/>
  <c r="D25" i="9"/>
  <c r="O25" i="9" s="1"/>
  <c r="D22" i="9"/>
  <c r="O22" i="9" s="1"/>
  <c r="D19" i="9"/>
  <c r="E19" i="9" s="1"/>
  <c r="D14" i="9"/>
  <c r="E14" i="9" s="1"/>
  <c r="Q4" i="9"/>
  <c r="D92" i="9"/>
  <c r="O92" i="9" s="1"/>
  <c r="D44" i="9"/>
  <c r="O44" i="9" s="1"/>
  <c r="D39" i="9"/>
  <c r="O39" i="9" s="1"/>
  <c r="D43" i="9"/>
  <c r="O43" i="9" s="1"/>
  <c r="D41" i="9"/>
  <c r="O41" i="9" s="1"/>
  <c r="D40" i="9"/>
  <c r="F40" i="9" s="1"/>
  <c r="F33" i="9" s="1"/>
  <c r="F32" i="9" s="1"/>
  <c r="F7" i="9" s="1"/>
  <c r="F6" i="9" s="1"/>
  <c r="D42" i="9"/>
  <c r="E5" i="9"/>
  <c r="D29" i="9"/>
  <c r="D26" i="9"/>
  <c r="D24" i="9"/>
  <c r="O24" i="9" s="1"/>
  <c r="G5" i="9"/>
  <c r="G6" i="9" s="1"/>
  <c r="J33" i="9"/>
  <c r="J32" i="9" s="1"/>
  <c r="J7" i="9" s="1"/>
  <c r="D70" i="9"/>
  <c r="O70" i="9" s="1"/>
  <c r="D77" i="9"/>
  <c r="L77" i="9" s="1"/>
  <c r="O77" i="9" s="1"/>
  <c r="D46" i="9"/>
  <c r="K42" i="9"/>
  <c r="O35" i="9"/>
  <c r="E9" i="9" l="1"/>
  <c r="B12" i="9" s="1"/>
  <c r="O13" i="9"/>
  <c r="O54" i="9"/>
  <c r="D16" i="9"/>
  <c r="O69" i="9"/>
  <c r="O14" i="9"/>
  <c r="O74" i="9"/>
  <c r="O91" i="9"/>
  <c r="M7" i="9"/>
  <c r="M6" i="9" s="1"/>
  <c r="O18" i="9"/>
  <c r="O19" i="9"/>
  <c r="I7" i="9"/>
  <c r="I6" i="9" s="1"/>
  <c r="D84" i="9"/>
  <c r="O84" i="9" s="1"/>
  <c r="O40" i="9"/>
  <c r="E16" i="9"/>
  <c r="O30" i="9"/>
  <c r="D33" i="9"/>
  <c r="O21" i="9"/>
  <c r="O31" i="9"/>
  <c r="D11" i="9"/>
  <c r="O11" i="9" s="1"/>
  <c r="D20" i="9"/>
  <c r="E67" i="9"/>
  <c r="E32" i="9" s="1"/>
  <c r="B35" i="9" s="1"/>
  <c r="L67" i="9"/>
  <c r="L46" i="9"/>
  <c r="O46" i="9" s="1"/>
  <c r="O17" i="9"/>
  <c r="N5" i="9"/>
  <c r="N6" i="9" s="1"/>
  <c r="E26" i="9"/>
  <c r="E20" i="9" s="1"/>
  <c r="O29" i="9"/>
  <c r="D28" i="9"/>
  <c r="O28" i="9" s="1"/>
  <c r="O76" i="9"/>
  <c r="D67" i="9"/>
  <c r="K5" i="9"/>
  <c r="K33" i="9"/>
  <c r="O42" i="9"/>
  <c r="O16" i="9" l="1"/>
  <c r="D9" i="9"/>
  <c r="O9" i="9" s="1"/>
  <c r="E8" i="9"/>
  <c r="E7" i="9"/>
  <c r="E6" i="9" s="1"/>
  <c r="D32" i="9"/>
  <c r="L32" i="9"/>
  <c r="L7" i="9" s="1"/>
  <c r="L6" i="9" s="1"/>
  <c r="O20" i="9"/>
  <c r="O26" i="9"/>
  <c r="B22" i="9"/>
  <c r="O67" i="9"/>
  <c r="K32" i="9"/>
  <c r="K7" i="9" s="1"/>
  <c r="K6" i="9" s="1"/>
  <c r="O33" i="9"/>
  <c r="D5" i="9"/>
  <c r="O4" i="9"/>
  <c r="D8" i="9" l="1"/>
  <c r="O8" i="9" s="1"/>
  <c r="D7" i="9"/>
  <c r="B10" i="9"/>
  <c r="O32" i="9"/>
  <c r="D6" i="9"/>
  <c r="J5" i="9" l="1"/>
  <c r="J6" i="9" s="1"/>
  <c r="P4" i="9" l="1"/>
</calcChain>
</file>

<file path=xl/comments1.xml><?xml version="1.0" encoding="utf-8"?>
<comments xmlns="http://schemas.openxmlformats.org/spreadsheetml/2006/main">
  <authors>
    <author>GaeGeum</author>
    <author>gaegeum</author>
  </authors>
  <commentList>
    <comment ref="G6" authorId="0" shapeId="0">
      <text>
        <r>
          <rPr>
            <b/>
            <sz val="9"/>
            <color indexed="81"/>
            <rFont val="굴림"/>
            <family val="3"/>
            <charset val="129"/>
          </rPr>
          <t>GaeGeum:</t>
        </r>
        <r>
          <rPr>
            <sz val="9"/>
            <color indexed="81"/>
            <rFont val="굴림"/>
            <family val="3"/>
            <charset val="129"/>
          </rPr>
          <t xml:space="preserve">
영구임대 시책사업비
미배정 예산</t>
        </r>
      </text>
    </comment>
    <comment ref="I21" authorId="1" shapeId="0">
      <text>
        <r>
          <rPr>
            <b/>
            <sz val="9"/>
            <color indexed="81"/>
            <rFont val="Tahoma"/>
            <family val="2"/>
          </rPr>
          <t>gaegeum:</t>
        </r>
        <r>
          <rPr>
            <sz val="9"/>
            <color indexed="81"/>
            <rFont val="Tahoma"/>
            <family val="2"/>
          </rPr>
          <t xml:space="preserve">
</t>
        </r>
        <r>
          <rPr>
            <sz val="9"/>
            <color indexed="81"/>
            <rFont val="돋움"/>
            <family val="3"/>
            <charset val="129"/>
          </rPr>
          <t>법인 해외여행 포상
전체직원의 25%
5명 * 1,000,000원</t>
        </r>
      </text>
    </comment>
  </commentList>
</comments>
</file>

<file path=xl/sharedStrings.xml><?xml version="1.0" encoding="utf-8"?>
<sst xmlns="http://schemas.openxmlformats.org/spreadsheetml/2006/main" count="1737" uniqueCount="700">
  <si>
    <t>총  계</t>
    <phoneticPr fontId="2" type="noConversion"/>
  </si>
  <si>
    <t xml:space="preserve">보조금 </t>
    <phoneticPr fontId="2" type="noConversion"/>
  </si>
  <si>
    <t>소   계</t>
    <phoneticPr fontId="2" type="noConversion"/>
  </si>
  <si>
    <t>사  업</t>
    <phoneticPr fontId="2" type="noConversion"/>
  </si>
  <si>
    <t>보조금</t>
    <phoneticPr fontId="2" type="noConversion"/>
  </si>
  <si>
    <t>2. 세입내역</t>
    <phoneticPr fontId="2" type="noConversion"/>
  </si>
  <si>
    <t>사 업</t>
    <phoneticPr fontId="2" type="noConversion"/>
  </si>
  <si>
    <t>전입금</t>
    <phoneticPr fontId="2" type="noConversion"/>
  </si>
  <si>
    <t>법인전입금</t>
    <phoneticPr fontId="2" type="noConversion"/>
  </si>
  <si>
    <t>이월금</t>
    <phoneticPr fontId="2" type="noConversion"/>
  </si>
  <si>
    <t>전년도이월금</t>
    <phoneticPr fontId="2" type="noConversion"/>
  </si>
  <si>
    <t>잡수입</t>
    <phoneticPr fontId="2" type="noConversion"/>
  </si>
  <si>
    <t>기타예금이자수입</t>
    <phoneticPr fontId="2" type="noConversion"/>
  </si>
  <si>
    <t>기타후생경비</t>
    <phoneticPr fontId="2" type="noConversion"/>
  </si>
  <si>
    <t>기관운영비</t>
    <phoneticPr fontId="2" type="noConversion"/>
  </si>
  <si>
    <t>회의비</t>
    <phoneticPr fontId="2" type="noConversion"/>
  </si>
  <si>
    <t>잡지출</t>
    <phoneticPr fontId="2" type="noConversion"/>
  </si>
  <si>
    <t>3. 세출내역</t>
    <phoneticPr fontId="2" type="noConversion"/>
  </si>
  <si>
    <t>사무비</t>
    <phoneticPr fontId="2" type="noConversion"/>
  </si>
  <si>
    <t>인건비</t>
    <phoneticPr fontId="2" type="noConversion"/>
  </si>
  <si>
    <t>제수당</t>
    <phoneticPr fontId="2" type="noConversion"/>
  </si>
  <si>
    <t>업무추진비</t>
    <phoneticPr fontId="2" type="noConversion"/>
  </si>
  <si>
    <t>직책보조비</t>
    <phoneticPr fontId="2" type="noConversion"/>
  </si>
  <si>
    <t>운영비</t>
    <phoneticPr fontId="2" type="noConversion"/>
  </si>
  <si>
    <t>여   비</t>
    <phoneticPr fontId="2" type="noConversion"/>
  </si>
  <si>
    <t>공공요금</t>
    <phoneticPr fontId="2" type="noConversion"/>
  </si>
  <si>
    <t>제세공과금</t>
    <phoneticPr fontId="2" type="noConversion"/>
  </si>
  <si>
    <t>재  산</t>
    <phoneticPr fontId="2" type="noConversion"/>
  </si>
  <si>
    <t>조성비</t>
    <phoneticPr fontId="2" type="noConversion"/>
  </si>
  <si>
    <t>시설비</t>
    <phoneticPr fontId="2" type="noConversion"/>
  </si>
  <si>
    <t>자산취득비</t>
    <phoneticPr fontId="2" type="noConversion"/>
  </si>
  <si>
    <t>예비비</t>
    <phoneticPr fontId="2" type="noConversion"/>
  </si>
  <si>
    <t>사업비</t>
    <phoneticPr fontId="2" type="noConversion"/>
  </si>
  <si>
    <t>(단위: 천원)</t>
    <phoneticPr fontId="2" type="noConversion"/>
  </si>
  <si>
    <t>소    계</t>
    <phoneticPr fontId="2" type="noConversion"/>
  </si>
  <si>
    <t>사업수입</t>
    <phoneticPr fontId="2" type="noConversion"/>
  </si>
  <si>
    <t>관</t>
    <phoneticPr fontId="2" type="noConversion"/>
  </si>
  <si>
    <t>항</t>
    <phoneticPr fontId="2" type="noConversion"/>
  </si>
  <si>
    <t>목</t>
    <phoneticPr fontId="2" type="noConversion"/>
  </si>
  <si>
    <t>증감(B-A)</t>
    <phoneticPr fontId="2" type="noConversion"/>
  </si>
  <si>
    <t>예산산출내역</t>
    <phoneticPr fontId="2" type="noConversion"/>
  </si>
  <si>
    <t>금액</t>
    <phoneticPr fontId="2" type="noConversion"/>
  </si>
  <si>
    <t>비율(%)</t>
    <phoneticPr fontId="2" type="noConversion"/>
  </si>
  <si>
    <t>1. 세입 세출 총괄표</t>
    <phoneticPr fontId="2" type="noConversion"/>
  </si>
  <si>
    <t>소   계</t>
    <phoneticPr fontId="2" type="noConversion"/>
  </si>
  <si>
    <t>급   여</t>
    <phoneticPr fontId="2" type="noConversion"/>
  </si>
  <si>
    <t>기타잡수입</t>
    <phoneticPr fontId="2" type="noConversion"/>
  </si>
  <si>
    <t>증감(B-A)</t>
    <phoneticPr fontId="2" type="noConversion"/>
  </si>
  <si>
    <t>(A)</t>
    <phoneticPr fontId="2" type="noConversion"/>
  </si>
  <si>
    <t>금액</t>
    <phoneticPr fontId="2" type="noConversion"/>
  </si>
  <si>
    <t>%</t>
    <phoneticPr fontId="2" type="noConversion"/>
  </si>
  <si>
    <t>시설장비유지비</t>
    <phoneticPr fontId="2" type="noConversion"/>
  </si>
  <si>
    <t>잡수입</t>
    <phoneticPr fontId="2" type="noConversion"/>
  </si>
  <si>
    <t>세   입</t>
    <phoneticPr fontId="2" type="noConversion"/>
  </si>
  <si>
    <t>수입</t>
    <phoneticPr fontId="2" type="noConversion"/>
  </si>
  <si>
    <t>후원금수입</t>
    <phoneticPr fontId="2" type="noConversion"/>
  </si>
  <si>
    <t>이월사업비</t>
    <phoneticPr fontId="2" type="noConversion"/>
  </si>
  <si>
    <t>수용비 및 수수료</t>
    <phoneticPr fontId="2" type="noConversion"/>
  </si>
  <si>
    <t>차량비</t>
    <phoneticPr fontId="2" type="noConversion"/>
  </si>
  <si>
    <t>연료비</t>
    <phoneticPr fontId="2" type="noConversion"/>
  </si>
  <si>
    <t>가족복지사업비</t>
    <phoneticPr fontId="2" type="noConversion"/>
  </si>
  <si>
    <t>급여</t>
    <phoneticPr fontId="2" type="noConversion"/>
  </si>
  <si>
    <t>자활사업비</t>
    <phoneticPr fontId="2" type="noConversion"/>
  </si>
  <si>
    <t>교육문화사업비</t>
    <phoneticPr fontId="2" type="noConversion"/>
  </si>
  <si>
    <t>일용잡급</t>
    <phoneticPr fontId="2" type="noConversion"/>
  </si>
  <si>
    <t>후원금수입</t>
    <phoneticPr fontId="2" type="noConversion"/>
  </si>
  <si>
    <t>퇴직금 및 퇴직적립금</t>
    <phoneticPr fontId="2" type="noConversion"/>
  </si>
  <si>
    <t>색동다리</t>
    <phoneticPr fontId="2" type="noConversion"/>
  </si>
  <si>
    <t>꿈지락</t>
    <phoneticPr fontId="2" type="noConversion"/>
  </si>
  <si>
    <t>지정후원금</t>
    <phoneticPr fontId="2" type="noConversion"/>
  </si>
  <si>
    <t>비지정후원금</t>
    <phoneticPr fontId="2" type="noConversion"/>
  </si>
  <si>
    <t>소   계</t>
    <phoneticPr fontId="2" type="noConversion"/>
  </si>
  <si>
    <t>사회보험부담비용</t>
    <phoneticPr fontId="2" type="noConversion"/>
  </si>
  <si>
    <t>기타운영비</t>
    <phoneticPr fontId="2" type="noConversion"/>
  </si>
  <si>
    <t>불용품매각대</t>
    <phoneticPr fontId="2" type="noConversion"/>
  </si>
  <si>
    <t>기타보조금</t>
    <phoneticPr fontId="2" type="noConversion"/>
  </si>
  <si>
    <t>영구임대</t>
    <phoneticPr fontId="2" type="noConversion"/>
  </si>
  <si>
    <t>세    출</t>
    <phoneticPr fontId="2" type="noConversion"/>
  </si>
  <si>
    <t>세부내역</t>
    <phoneticPr fontId="2" type="noConversion"/>
  </si>
  <si>
    <t>운영비 보조금</t>
    <phoneticPr fontId="2" type="noConversion"/>
  </si>
  <si>
    <t>급식+노인</t>
    <phoneticPr fontId="2" type="noConversion"/>
  </si>
  <si>
    <t>세입 총액 (A)</t>
    <phoneticPr fontId="2" type="noConversion"/>
  </si>
  <si>
    <t>세입-세출 (A-B)</t>
    <phoneticPr fontId="2" type="noConversion"/>
  </si>
  <si>
    <t>세출 총액 (B)</t>
    <phoneticPr fontId="2" type="noConversion"/>
  </si>
  <si>
    <t>순수여비</t>
    <phoneticPr fontId="2" type="noConversion"/>
  </si>
  <si>
    <t>지역사회조직사업비</t>
    <phoneticPr fontId="2" type="noConversion"/>
  </si>
  <si>
    <t>지역사회보호사업비</t>
    <phoneticPr fontId="2" type="noConversion"/>
  </si>
  <si>
    <t>확인</t>
    <phoneticPr fontId="2" type="noConversion"/>
  </si>
  <si>
    <t>독거노인자살예방</t>
    <phoneticPr fontId="2" type="noConversion"/>
  </si>
  <si>
    <t>과년도수입</t>
    <phoneticPr fontId="2" type="noConversion"/>
  </si>
  <si>
    <t>건강마을만들기</t>
    <phoneticPr fontId="2" type="noConversion"/>
  </si>
  <si>
    <t>실버맘</t>
    <phoneticPr fontId="2" type="noConversion"/>
  </si>
  <si>
    <t>기타
보조금</t>
    <phoneticPr fontId="2" type="noConversion"/>
  </si>
  <si>
    <t>`</t>
    <phoneticPr fontId="2" type="noConversion"/>
  </si>
  <si>
    <t>장애인도시락</t>
    <phoneticPr fontId="2" type="noConversion"/>
  </si>
  <si>
    <t>총무일지</t>
    <phoneticPr fontId="2" type="noConversion"/>
  </si>
  <si>
    <t>1/4분기</t>
    <phoneticPr fontId="2" type="noConversion"/>
  </si>
  <si>
    <t>2/4분기</t>
    <phoneticPr fontId="2" type="noConversion"/>
  </si>
  <si>
    <t>3/4분기</t>
    <phoneticPr fontId="2" type="noConversion"/>
  </si>
  <si>
    <t>4/4분기</t>
    <phoneticPr fontId="2" type="noConversion"/>
  </si>
  <si>
    <t>소식지 후원금에서 보조금으로 조정</t>
    <phoneticPr fontId="2" type="noConversion"/>
  </si>
  <si>
    <t>재가센터 운영비(정수홍, 조유진, 송혜은) 중 운영보조금 사용은 정수홍 급여 전부, 조유진 급여, 제수당, 사회보험 191,830만</t>
    <phoneticPr fontId="2" type="noConversion"/>
  </si>
  <si>
    <t xml:space="preserve">나머지는 자부담해야함. </t>
    <phoneticPr fontId="2" type="noConversion"/>
  </si>
  <si>
    <t>복지관 복지수당 남은금액은 반납금</t>
    <phoneticPr fontId="2" type="noConversion"/>
  </si>
  <si>
    <t>재가복지수당은 조유진501000</t>
    <phoneticPr fontId="2" type="noConversion"/>
  </si>
  <si>
    <t>보조금 금액 총액 확인 후 반영</t>
    <phoneticPr fontId="2" type="noConversion"/>
  </si>
  <si>
    <t>주말도시락서비스(가족플러스) 추가 -후원금 사업</t>
    <phoneticPr fontId="2" type="noConversion"/>
  </si>
  <si>
    <t>반환금</t>
    <phoneticPr fontId="2" type="noConversion"/>
  </si>
  <si>
    <t>잡지출</t>
    <phoneticPr fontId="2" type="noConversion"/>
  </si>
  <si>
    <t>사업비</t>
    <phoneticPr fontId="2" type="noConversion"/>
  </si>
  <si>
    <t>자산취득비</t>
    <phoneticPr fontId="2" type="noConversion"/>
  </si>
  <si>
    <t>시설비</t>
    <phoneticPr fontId="2" type="noConversion"/>
  </si>
  <si>
    <t>제세공과금</t>
    <phoneticPr fontId="2" type="noConversion"/>
  </si>
  <si>
    <t>제수당</t>
    <phoneticPr fontId="2" type="noConversion"/>
  </si>
  <si>
    <t>사회보험부담금</t>
    <phoneticPr fontId="2" type="noConversion"/>
  </si>
  <si>
    <t>일용잡급</t>
    <phoneticPr fontId="2" type="noConversion"/>
  </si>
  <si>
    <t>법인전입금</t>
    <phoneticPr fontId="2" type="noConversion"/>
  </si>
  <si>
    <t>금액</t>
    <phoneticPr fontId="2" type="noConversion"/>
  </si>
  <si>
    <t>01</t>
    <phoneticPr fontId="2" type="noConversion"/>
  </si>
  <si>
    <t>02</t>
    <phoneticPr fontId="2" type="noConversion"/>
  </si>
  <si>
    <t>03</t>
    <phoneticPr fontId="2" type="noConversion"/>
  </si>
  <si>
    <t>국고보조금</t>
    <phoneticPr fontId="2" type="noConversion"/>
  </si>
  <si>
    <t>시·도보조금</t>
    <phoneticPr fontId="2" type="noConversion"/>
  </si>
  <si>
    <t>시·군·구보조금</t>
    <phoneticPr fontId="2" type="noConversion"/>
  </si>
  <si>
    <t>04</t>
    <phoneticPr fontId="2" type="noConversion"/>
  </si>
  <si>
    <t>05</t>
    <phoneticPr fontId="2" type="noConversion"/>
  </si>
  <si>
    <t>차입금</t>
    <phoneticPr fontId="2" type="noConversion"/>
  </si>
  <si>
    <t>금융기관 차입금</t>
    <phoneticPr fontId="2" type="noConversion"/>
  </si>
  <si>
    <t>기타 차입금</t>
    <phoneticPr fontId="2" type="noConversion"/>
  </si>
  <si>
    <t>06</t>
    <phoneticPr fontId="2" type="noConversion"/>
  </si>
  <si>
    <t>07</t>
    <phoneticPr fontId="2" type="noConversion"/>
  </si>
  <si>
    <t>08</t>
    <phoneticPr fontId="2" type="noConversion"/>
  </si>
  <si>
    <t>사무비</t>
    <phoneticPr fontId="2" type="noConversion"/>
  </si>
  <si>
    <t>01</t>
    <phoneticPr fontId="2" type="noConversion"/>
  </si>
  <si>
    <t>03</t>
    <phoneticPr fontId="2" type="noConversion"/>
  </si>
  <si>
    <t>과년도지출</t>
    <phoneticPr fontId="2" type="noConversion"/>
  </si>
  <si>
    <t>부채상환금</t>
    <phoneticPr fontId="2" type="noConversion"/>
  </si>
  <si>
    <t>원금상환금</t>
    <phoneticPr fontId="2" type="noConversion"/>
  </si>
  <si>
    <t>이자지급금</t>
    <phoneticPr fontId="2" type="noConversion"/>
  </si>
  <si>
    <t>관장</t>
    <phoneticPr fontId="2" type="noConversion"/>
  </si>
  <si>
    <t>세   출</t>
    <phoneticPr fontId="2" type="noConversion"/>
  </si>
  <si>
    <t>세목/적요</t>
    <phoneticPr fontId="2" type="noConversion"/>
  </si>
  <si>
    <t>세목/적요</t>
    <phoneticPr fontId="2" type="noConversion"/>
  </si>
  <si>
    <t>퇴직금 및 
퇴직적립금</t>
    <phoneticPr fontId="2" type="noConversion"/>
  </si>
  <si>
    <t>목</t>
    <phoneticPr fontId="2" type="noConversion"/>
  </si>
  <si>
    <t>사회보험부담금</t>
    <phoneticPr fontId="2" type="noConversion"/>
  </si>
  <si>
    <t>기관운영비</t>
    <phoneticPr fontId="2" type="noConversion"/>
  </si>
  <si>
    <t>회의비</t>
    <phoneticPr fontId="2" type="noConversion"/>
  </si>
  <si>
    <t>여   비</t>
    <phoneticPr fontId="2" type="noConversion"/>
  </si>
  <si>
    <t>수용비 및 수수료</t>
    <phoneticPr fontId="2" type="noConversion"/>
  </si>
  <si>
    <t>과년도지출</t>
    <phoneticPr fontId="2" type="noConversion"/>
  </si>
  <si>
    <t>원금상환금</t>
    <phoneticPr fontId="2" type="noConversion"/>
  </si>
  <si>
    <t>이자지급금</t>
    <phoneticPr fontId="2" type="noConversion"/>
  </si>
  <si>
    <t>예비비</t>
    <phoneticPr fontId="2" type="noConversion"/>
  </si>
  <si>
    <t>반환금</t>
    <phoneticPr fontId="2" type="noConversion"/>
  </si>
  <si>
    <t>사  업</t>
    <phoneticPr fontId="2" type="noConversion"/>
  </si>
  <si>
    <t>사 업</t>
    <phoneticPr fontId="2" type="noConversion"/>
  </si>
  <si>
    <t>수  입</t>
    <phoneticPr fontId="2" type="noConversion"/>
  </si>
  <si>
    <t>수 입</t>
    <phoneticPr fontId="2" type="noConversion"/>
  </si>
  <si>
    <t>이월금</t>
    <phoneticPr fontId="2" type="noConversion"/>
  </si>
  <si>
    <t>잡수입</t>
    <phoneticPr fontId="2" type="noConversion"/>
  </si>
  <si>
    <t>인건비</t>
    <phoneticPr fontId="2" type="noConversion"/>
  </si>
  <si>
    <t>업무추진비</t>
    <phoneticPr fontId="2" type="noConversion"/>
  </si>
  <si>
    <t>운영비</t>
    <phoneticPr fontId="2" type="noConversion"/>
  </si>
  <si>
    <t>시설비</t>
    <phoneticPr fontId="2" type="noConversion"/>
  </si>
  <si>
    <t>사무비</t>
    <phoneticPr fontId="2" type="noConversion"/>
  </si>
  <si>
    <t>재산</t>
    <phoneticPr fontId="2" type="noConversion"/>
  </si>
  <si>
    <t>조성비</t>
    <phoneticPr fontId="2" type="noConversion"/>
  </si>
  <si>
    <t>사업비</t>
    <phoneticPr fontId="2" type="noConversion"/>
  </si>
  <si>
    <t>과년도지출</t>
    <phoneticPr fontId="2" type="noConversion"/>
  </si>
  <si>
    <t>상환금</t>
    <phoneticPr fontId="2" type="noConversion"/>
  </si>
  <si>
    <t>잡지출</t>
    <phoneticPr fontId="2" type="noConversion"/>
  </si>
  <si>
    <t xml:space="preserve">예비비 </t>
    <phoneticPr fontId="2" type="noConversion"/>
  </si>
  <si>
    <t>및 기타</t>
    <phoneticPr fontId="2" type="noConversion"/>
  </si>
  <si>
    <t>부채상환금</t>
    <phoneticPr fontId="2" type="noConversion"/>
  </si>
  <si>
    <t>예비비</t>
    <phoneticPr fontId="2" type="noConversion"/>
  </si>
  <si>
    <t>예금이자</t>
    <phoneticPr fontId="2" type="noConversion"/>
  </si>
  <si>
    <t>회의비</t>
    <phoneticPr fontId="2" type="noConversion"/>
  </si>
  <si>
    <t>교통비, 일비 외</t>
    <phoneticPr fontId="2" type="noConversion"/>
  </si>
  <si>
    <t>차량유지보수비</t>
    <phoneticPr fontId="2" type="noConversion"/>
  </si>
  <si>
    <t>기타운영비</t>
    <phoneticPr fontId="2" type="noConversion"/>
  </si>
  <si>
    <t>02</t>
    <phoneticPr fontId="2" type="noConversion"/>
  </si>
  <si>
    <t>04</t>
    <phoneticPr fontId="2" type="noConversion"/>
  </si>
  <si>
    <t>상환금</t>
    <phoneticPr fontId="2" type="noConversion"/>
  </si>
  <si>
    <t>06</t>
    <phoneticPr fontId="2" type="noConversion"/>
  </si>
  <si>
    <t>직급수당</t>
    <phoneticPr fontId="2" type="noConversion"/>
  </si>
  <si>
    <t>특수업무수당</t>
    <phoneticPr fontId="2" type="noConversion"/>
  </si>
  <si>
    <t>관리사업</t>
    <phoneticPr fontId="2" type="noConversion"/>
  </si>
  <si>
    <t>소 계</t>
    <phoneticPr fontId="2" type="noConversion"/>
  </si>
  <si>
    <t>(단위:원)</t>
    <phoneticPr fontId="2" type="noConversion"/>
  </si>
  <si>
    <t>관리사업</t>
    <phoneticPr fontId="2" type="noConversion"/>
  </si>
  <si>
    <t>기타사업</t>
    <phoneticPr fontId="2" type="noConversion"/>
  </si>
  <si>
    <t>소 계</t>
    <phoneticPr fontId="2" type="noConversion"/>
  </si>
  <si>
    <t>소 계</t>
    <phoneticPr fontId="2" type="noConversion"/>
  </si>
  <si>
    <t>전년이월금(후원금)</t>
    <phoneticPr fontId="2" type="noConversion"/>
  </si>
  <si>
    <t>기타잡수입</t>
    <phoneticPr fontId="2" type="noConversion"/>
  </si>
  <si>
    <t>전년도 이월금(법인전입금)</t>
    <phoneticPr fontId="2" type="noConversion"/>
  </si>
  <si>
    <t>법인전입금 이월금</t>
    <phoneticPr fontId="2" type="noConversion"/>
  </si>
  <si>
    <t>(단위:원)</t>
    <phoneticPr fontId="2" type="noConversion"/>
  </si>
  <si>
    <t>(단위: 원)</t>
    <phoneticPr fontId="2" type="noConversion"/>
  </si>
  <si>
    <t>전년도이월금(전입금)</t>
    <phoneticPr fontId="2" type="noConversion"/>
  </si>
  <si>
    <t>전년도이월금(후원금)</t>
    <phoneticPr fontId="2" type="noConversion"/>
  </si>
  <si>
    <t>기타잡수입</t>
    <phoneticPr fontId="2" type="noConversion"/>
  </si>
  <si>
    <t>실버마을작업장</t>
    <phoneticPr fontId="2" type="noConversion"/>
  </si>
  <si>
    <t>실버마을작업장</t>
    <phoneticPr fontId="2" type="noConversion"/>
  </si>
  <si>
    <t>연제상회</t>
    <phoneticPr fontId="2" type="noConversion"/>
  </si>
  <si>
    <t>연제상회</t>
    <phoneticPr fontId="2" type="noConversion"/>
  </si>
  <si>
    <t>인건비</t>
  </si>
  <si>
    <t>평가회비</t>
  </si>
  <si>
    <t>운영비</t>
  </si>
  <si>
    <t>재료비</t>
  </si>
  <si>
    <t>사회보험료</t>
  </si>
  <si>
    <t>관장</t>
    <phoneticPr fontId="2" type="noConversion"/>
  </si>
  <si>
    <t>가족수당</t>
    <phoneticPr fontId="2" type="noConversion"/>
  </si>
  <si>
    <t>사업 이월금</t>
    <phoneticPr fontId="2" type="noConversion"/>
  </si>
  <si>
    <t>사업이월금</t>
    <phoneticPr fontId="2" type="noConversion"/>
  </si>
  <si>
    <t>퇴직금 및 퇴직적립금</t>
    <phoneticPr fontId="2" type="noConversion"/>
  </si>
  <si>
    <t xml:space="preserve"> </t>
    <phoneticPr fontId="2" type="noConversion"/>
  </si>
  <si>
    <t>소  계</t>
    <phoneticPr fontId="2" type="noConversion"/>
  </si>
  <si>
    <t>법인전입금</t>
    <phoneticPr fontId="2" type="noConversion"/>
  </si>
  <si>
    <t>소  계</t>
    <phoneticPr fontId="2" type="noConversion"/>
  </si>
  <si>
    <t>소  계</t>
    <phoneticPr fontId="2" type="noConversion"/>
  </si>
  <si>
    <t>일용잡급</t>
    <phoneticPr fontId="2" type="noConversion"/>
  </si>
  <si>
    <t>기관운영비</t>
    <phoneticPr fontId="2" type="noConversion"/>
  </si>
  <si>
    <t>직책보조비</t>
    <phoneticPr fontId="2" type="noConversion"/>
  </si>
  <si>
    <t>연료비</t>
    <phoneticPr fontId="2" type="noConversion"/>
  </si>
  <si>
    <t>자산취득비</t>
    <phoneticPr fontId="2" type="noConversion"/>
  </si>
  <si>
    <t>시설장비유지비</t>
    <phoneticPr fontId="2" type="noConversion"/>
  </si>
  <si>
    <t>과년도지출</t>
    <phoneticPr fontId="2" type="noConversion"/>
  </si>
  <si>
    <t>원금상환금</t>
    <phoneticPr fontId="2" type="noConversion"/>
  </si>
  <si>
    <t>이자지급금</t>
    <phoneticPr fontId="2" type="noConversion"/>
  </si>
  <si>
    <t>잡지출</t>
    <phoneticPr fontId="2" type="noConversion"/>
  </si>
  <si>
    <t>재산조성비</t>
    <phoneticPr fontId="2" type="noConversion"/>
  </si>
  <si>
    <t>예비비 및 기타</t>
    <phoneticPr fontId="2" type="noConversion"/>
  </si>
  <si>
    <t>산출근거
(명(건)*단가*회차)</t>
    <phoneticPr fontId="2" type="noConversion"/>
  </si>
  <si>
    <t>기타보조금</t>
    <phoneticPr fontId="2" type="noConversion"/>
  </si>
  <si>
    <t>전년도 이월금</t>
    <phoneticPr fontId="2" type="noConversion"/>
  </si>
  <si>
    <t>사업 이월금</t>
    <phoneticPr fontId="2" type="noConversion"/>
  </si>
  <si>
    <t>대리</t>
    <phoneticPr fontId="2" type="noConversion"/>
  </si>
  <si>
    <t>사회복지사</t>
    <phoneticPr fontId="2" type="noConversion"/>
  </si>
  <si>
    <t>직원복리후생비</t>
    <phoneticPr fontId="2" type="noConversion"/>
  </si>
  <si>
    <t>제1조</t>
    <phoneticPr fontId="2" type="noConversion"/>
  </si>
  <si>
    <t>제2조</t>
    <phoneticPr fontId="2" type="noConversion"/>
  </si>
  <si>
    <t>(예산의 내역) 세입·세출 내역은 세입·세출 명세서와 같다.</t>
    <phoneticPr fontId="2" type="noConversion"/>
  </si>
  <si>
    <t>1. 세입의 주요재원은 다음과 같다.</t>
    <phoneticPr fontId="2" type="noConversion"/>
  </si>
  <si>
    <t>○ 사업수입</t>
    <phoneticPr fontId="2" type="noConversion"/>
  </si>
  <si>
    <t>원</t>
    <phoneticPr fontId="2" type="noConversion"/>
  </si>
  <si>
    <t>○ 차입금</t>
    <phoneticPr fontId="2" type="noConversion"/>
  </si>
  <si>
    <t>원</t>
    <phoneticPr fontId="2" type="noConversion"/>
  </si>
  <si>
    <t>○ 과년도수입</t>
    <phoneticPr fontId="2" type="noConversion"/>
  </si>
  <si>
    <t>원</t>
    <phoneticPr fontId="2" type="noConversion"/>
  </si>
  <si>
    <t>○ 전입금</t>
    <phoneticPr fontId="2" type="noConversion"/>
  </si>
  <si>
    <t>○ 보조금수입</t>
    <phoneticPr fontId="2" type="noConversion"/>
  </si>
  <si>
    <t>○ 이월금</t>
    <phoneticPr fontId="2" type="noConversion"/>
  </si>
  <si>
    <t>○ 후원금수입</t>
    <phoneticPr fontId="2" type="noConversion"/>
  </si>
  <si>
    <t>○ 잡수입</t>
    <phoneticPr fontId="2" type="noConversion"/>
  </si>
  <si>
    <t>2. 세출의 주요내역은 다음과 같다.</t>
    <phoneticPr fontId="2" type="noConversion"/>
  </si>
  <si>
    <t>○ 사무비</t>
    <phoneticPr fontId="2" type="noConversion"/>
  </si>
  <si>
    <t>원</t>
    <phoneticPr fontId="2" type="noConversion"/>
  </si>
  <si>
    <t>○ 상환금</t>
    <phoneticPr fontId="2" type="noConversion"/>
  </si>
  <si>
    <t>○ 재산조성비</t>
    <phoneticPr fontId="2" type="noConversion"/>
  </si>
  <si>
    <t>○ 잡지출</t>
    <phoneticPr fontId="2" type="noConversion"/>
  </si>
  <si>
    <t>○ 사업비</t>
    <phoneticPr fontId="2" type="noConversion"/>
  </si>
  <si>
    <t>○ 예비비 및 기타</t>
    <phoneticPr fontId="2" type="noConversion"/>
  </si>
  <si>
    <t>○ 과년도지출</t>
    <phoneticPr fontId="2" type="noConversion"/>
  </si>
  <si>
    <t>제3조</t>
    <phoneticPr fontId="2" type="noConversion"/>
  </si>
  <si>
    <t>(추가경정예산) 추경예산은 이사회의 의결을 거쳐 확정한 후 7일 이내에 구청장에게 제출토록 한다.</t>
    <phoneticPr fontId="2" type="noConversion"/>
  </si>
  <si>
    <t>제4조</t>
    <phoneticPr fontId="2" type="noConversion"/>
  </si>
  <si>
    <t>(예비비) 예측할 수 없는 예산 외의 지출에 충당하기 위하여 본 예산의 1% 이상을 예비비로 계상할 수 있다.</t>
    <phoneticPr fontId="2" type="noConversion"/>
  </si>
  <si>
    <t>제5조</t>
    <phoneticPr fontId="2" type="noConversion"/>
  </si>
  <si>
    <t>(예산의 전용)</t>
    <phoneticPr fontId="2" type="noConversion"/>
  </si>
  <si>
    <t>1. 관간의 전용은 이사회의 의결을 거쳐 구청장의 승인을 얻어 사용하고,</t>
    <phoneticPr fontId="2" type="noConversion"/>
  </si>
  <si>
    <t>2. 동일 관 내의 항간의 전용은 이사회의 의결을 거쳐 사용하고,</t>
    <phoneticPr fontId="2" type="noConversion"/>
  </si>
  <si>
    <t>3. 예산을 전용한 때에는 구청에 즉시 보고토록 한다.</t>
    <phoneticPr fontId="2" type="noConversion"/>
  </si>
  <si>
    <t>제6조</t>
    <phoneticPr fontId="2" type="noConversion"/>
  </si>
  <si>
    <t>(예산의 집행) 예산은 사회복지법인 및 사회복지시설 재무·회계규칙의 관련규정을 준수하여 집행한다.</t>
    <phoneticPr fontId="2" type="noConversion"/>
  </si>
  <si>
    <t>소  계</t>
    <phoneticPr fontId="2" type="noConversion"/>
  </si>
  <si>
    <t>소  계</t>
    <phoneticPr fontId="2" type="noConversion"/>
  </si>
  <si>
    <t>금융기관 차입금</t>
    <phoneticPr fontId="2" type="noConversion"/>
  </si>
  <si>
    <t>기타 차입금</t>
    <phoneticPr fontId="2" type="noConversion"/>
  </si>
  <si>
    <t>불용품매각대</t>
    <phoneticPr fontId="2" type="noConversion"/>
  </si>
  <si>
    <t>과장</t>
    <phoneticPr fontId="2" type="noConversion"/>
  </si>
  <si>
    <t>대리</t>
    <phoneticPr fontId="2" type="noConversion"/>
  </si>
  <si>
    <t>과장</t>
    <phoneticPr fontId="2" type="noConversion"/>
  </si>
  <si>
    <t>대리</t>
    <phoneticPr fontId="2" type="noConversion"/>
  </si>
  <si>
    <t>명절휴가비</t>
    <phoneticPr fontId="2" type="noConversion"/>
  </si>
  <si>
    <t>고독사</t>
    <phoneticPr fontId="2" type="noConversion"/>
  </si>
  <si>
    <t>소 계</t>
    <phoneticPr fontId="2" type="noConversion"/>
  </si>
  <si>
    <t>전담인력 보조금</t>
    <phoneticPr fontId="2" type="noConversion"/>
  </si>
  <si>
    <t>소   계</t>
    <phoneticPr fontId="2" type="noConversion"/>
  </si>
  <si>
    <t>평가회비</t>
    <phoneticPr fontId="2" type="noConversion"/>
  </si>
  <si>
    <t>다방(多芳)</t>
    <phoneticPr fontId="2" type="noConversion"/>
  </si>
  <si>
    <t>다방(多芳)</t>
    <phoneticPr fontId="2" type="noConversion"/>
  </si>
  <si>
    <t>과장</t>
    <phoneticPr fontId="2" type="noConversion"/>
  </si>
  <si>
    <t>시·군·구보조금</t>
    <phoneticPr fontId="2" type="noConversion"/>
  </si>
  <si>
    <t>운영보조금</t>
    <phoneticPr fontId="2" type="noConversion"/>
  </si>
  <si>
    <t>사회복지사</t>
    <phoneticPr fontId="2" type="noConversion"/>
  </si>
  <si>
    <t>(B)</t>
    <phoneticPr fontId="2" type="noConversion"/>
  </si>
  <si>
    <t>공익시설지원</t>
    <phoneticPr fontId="2" type="noConversion"/>
  </si>
  <si>
    <t>01</t>
    <phoneticPr fontId="2" type="noConversion"/>
  </si>
  <si>
    <t>소 계</t>
    <phoneticPr fontId="2" type="noConversion"/>
  </si>
  <si>
    <t>사회보험료</t>
    <phoneticPr fontId="2" type="noConversion"/>
  </si>
  <si>
    <t>각종 수수료</t>
    <phoneticPr fontId="2" type="noConversion"/>
  </si>
  <si>
    <t>임대료</t>
    <phoneticPr fontId="2" type="noConversion"/>
  </si>
  <si>
    <t>전기요금</t>
    <phoneticPr fontId="2" type="noConversion"/>
  </si>
  <si>
    <t>전화 및 인터넷 사용료</t>
    <phoneticPr fontId="2" type="noConversion"/>
  </si>
  <si>
    <t>승강기사용료</t>
    <phoneticPr fontId="2" type="noConversion"/>
  </si>
  <si>
    <t>수도요금</t>
    <phoneticPr fontId="2" type="noConversion"/>
  </si>
  <si>
    <t>기타공공요금</t>
    <phoneticPr fontId="2" type="noConversion"/>
  </si>
  <si>
    <t>부시협 협회비</t>
    <phoneticPr fontId="2" type="noConversion"/>
  </si>
  <si>
    <t>부불협회 연회비</t>
    <phoneticPr fontId="2" type="noConversion"/>
  </si>
  <si>
    <t>자동차 보험료</t>
    <phoneticPr fontId="2" type="noConversion"/>
  </si>
  <si>
    <t>자동차세 외</t>
    <phoneticPr fontId="2" type="noConversion"/>
  </si>
  <si>
    <t>교육참가비</t>
    <phoneticPr fontId="2" type="noConversion"/>
  </si>
  <si>
    <t>기타운영비</t>
    <phoneticPr fontId="2" type="noConversion"/>
  </si>
  <si>
    <t>평가회</t>
    <phoneticPr fontId="2" type="noConversion"/>
  </si>
  <si>
    <t>조직역량강화사업</t>
    <phoneticPr fontId="2" type="noConversion"/>
  </si>
  <si>
    <t>직원 워크샵 비용 외</t>
    <phoneticPr fontId="2" type="noConversion"/>
  </si>
  <si>
    <t>학교시설지원</t>
    <phoneticPr fontId="2" type="noConversion"/>
  </si>
  <si>
    <t>청소시설지원</t>
    <phoneticPr fontId="2" type="noConversion"/>
  </si>
  <si>
    <t>고독사예방</t>
    <phoneticPr fontId="2" type="noConversion"/>
  </si>
  <si>
    <t>국민연금</t>
    <phoneticPr fontId="2" type="noConversion"/>
  </si>
  <si>
    <t>건강보험</t>
    <phoneticPr fontId="2" type="noConversion"/>
  </si>
  <si>
    <t>장기요양</t>
    <phoneticPr fontId="2" type="noConversion"/>
  </si>
  <si>
    <t>고용보험</t>
    <phoneticPr fontId="2" type="noConversion"/>
  </si>
  <si>
    <t>산재보험</t>
    <phoneticPr fontId="2" type="noConversion"/>
  </si>
  <si>
    <t>-</t>
    <phoneticPr fontId="2" type="noConversion"/>
  </si>
  <si>
    <t>운영위원회 회의비 등</t>
    <phoneticPr fontId="2" type="noConversion"/>
  </si>
  <si>
    <t>보수교육 수강료 외</t>
    <phoneticPr fontId="2" type="noConversion"/>
  </si>
  <si>
    <t>전년도이월금(지정후원금)</t>
    <phoneticPr fontId="2" type="noConversion"/>
  </si>
  <si>
    <t>전년도이월금(비지정후원금)</t>
    <phoneticPr fontId="2" type="noConversion"/>
  </si>
  <si>
    <t>소 계</t>
    <phoneticPr fontId="2" type="noConversion"/>
  </si>
  <si>
    <t>버스정류장관리지원</t>
    <phoneticPr fontId="2" type="noConversion"/>
  </si>
  <si>
    <t>소 계</t>
    <phoneticPr fontId="2" type="noConversion"/>
  </si>
  <si>
    <t>청소시설지원</t>
    <phoneticPr fontId="2" type="noConversion"/>
  </si>
  <si>
    <t>소 계</t>
    <phoneticPr fontId="2" type="noConversion"/>
  </si>
  <si>
    <t>홍보비</t>
  </si>
  <si>
    <t>팀장수당</t>
    <phoneticPr fontId="2" type="noConversion"/>
  </si>
  <si>
    <t>참여자사회보험료</t>
  </si>
  <si>
    <t>전담인력 인건비</t>
    <phoneticPr fontId="2" type="noConversion"/>
  </si>
  <si>
    <t>기관차량유류비보조</t>
    <phoneticPr fontId="2" type="noConversion"/>
  </si>
  <si>
    <t>시설공단사업</t>
    <phoneticPr fontId="2" type="noConversion"/>
  </si>
  <si>
    <t>-</t>
    <phoneticPr fontId="2" type="noConversion"/>
  </si>
  <si>
    <t>-</t>
    <phoneticPr fontId="2" type="noConversion"/>
  </si>
  <si>
    <t>소 계</t>
    <phoneticPr fontId="2" type="noConversion"/>
  </si>
  <si>
    <t>노인복지시설지원</t>
    <phoneticPr fontId="2" type="noConversion"/>
  </si>
  <si>
    <t>-</t>
    <phoneticPr fontId="2" type="noConversion"/>
  </si>
  <si>
    <t>실버사랑취업알선</t>
    <phoneticPr fontId="2" type="noConversion"/>
  </si>
  <si>
    <t>출장비</t>
    <phoneticPr fontId="2" type="noConversion"/>
  </si>
  <si>
    <t>활동비</t>
  </si>
  <si>
    <t>피복비</t>
  </si>
  <si>
    <t>활동복</t>
    <phoneticPr fontId="2" type="noConversion"/>
  </si>
  <si>
    <t>조장비</t>
    <phoneticPr fontId="2" type="noConversion"/>
  </si>
  <si>
    <t>회의비(참여자, 수요처)</t>
    <phoneticPr fontId="2" type="noConversion"/>
  </si>
  <si>
    <t>전담인력사회보험료</t>
    <phoneticPr fontId="2" type="noConversion"/>
  </si>
  <si>
    <t>사업진행비</t>
    <phoneticPr fontId="2" type="noConversion"/>
  </si>
  <si>
    <t>비품구입비</t>
    <phoneticPr fontId="2" type="noConversion"/>
  </si>
  <si>
    <t>출장비 외</t>
    <phoneticPr fontId="2" type="noConversion"/>
  </si>
  <si>
    <t>한시협 협회비</t>
    <phoneticPr fontId="2" type="noConversion"/>
  </si>
  <si>
    <t>시·도보조금</t>
    <phoneticPr fontId="2" type="noConversion"/>
  </si>
  <si>
    <t>피복비</t>
    <phoneticPr fontId="2" type="noConversion"/>
  </si>
  <si>
    <t>시설비</t>
    <phoneticPr fontId="2" type="noConversion"/>
  </si>
  <si>
    <t>담당자 인건비</t>
    <phoneticPr fontId="2" type="noConversion"/>
  </si>
  <si>
    <t>재료비</t>
    <phoneticPr fontId="2" type="noConversion"/>
  </si>
  <si>
    <t>상해보험료</t>
    <phoneticPr fontId="2" type="noConversion"/>
  </si>
  <si>
    <t>간담회비</t>
    <phoneticPr fontId="2" type="noConversion"/>
  </si>
  <si>
    <t>활동비</t>
    <phoneticPr fontId="2" type="noConversion"/>
  </si>
  <si>
    <t>자원봉사캠프지원</t>
    <phoneticPr fontId="2" type="noConversion"/>
  </si>
  <si>
    <t>공익시설</t>
    <phoneticPr fontId="2" type="noConversion"/>
  </si>
  <si>
    <t>버스정류장관리</t>
    <phoneticPr fontId="2" type="noConversion"/>
  </si>
  <si>
    <t>시설안전지킴이</t>
    <phoneticPr fontId="2" type="noConversion"/>
  </si>
  <si>
    <t>차량계도</t>
    <phoneticPr fontId="2" type="noConversion"/>
  </si>
  <si>
    <t>공공시설환경지킴이</t>
    <phoneticPr fontId="2" type="noConversion"/>
  </si>
  <si>
    <t>학교시설통합지원</t>
    <phoneticPr fontId="2" type="noConversion"/>
  </si>
  <si>
    <t>시니어컨설턴트</t>
    <phoneticPr fontId="2" type="noConversion"/>
  </si>
  <si>
    <t>실버안전소방</t>
    <phoneticPr fontId="2" type="noConversion"/>
  </si>
  <si>
    <t>노인복지시설</t>
    <phoneticPr fontId="2" type="noConversion"/>
  </si>
  <si>
    <t>아동돌봄지원</t>
    <phoneticPr fontId="2" type="noConversion"/>
  </si>
  <si>
    <t>다방</t>
    <phoneticPr fontId="2" type="noConversion"/>
  </si>
  <si>
    <t>학교시설</t>
    <phoneticPr fontId="2" type="noConversion"/>
  </si>
  <si>
    <t>청소지원</t>
    <phoneticPr fontId="2" type="noConversion"/>
  </si>
  <si>
    <t>1,575,000원*20명</t>
    <phoneticPr fontId="2" type="noConversion"/>
  </si>
  <si>
    <t>1,575,000원*30명</t>
    <phoneticPr fontId="2" type="noConversion"/>
  </si>
  <si>
    <t>1,575,000원*80명</t>
    <phoneticPr fontId="2" type="noConversion"/>
  </si>
  <si>
    <t>1,575,000원*100명</t>
    <phoneticPr fontId="2" type="noConversion"/>
  </si>
  <si>
    <t>1,575,000원*60명</t>
    <phoneticPr fontId="2" type="noConversion"/>
  </si>
  <si>
    <t>3,965,000원*10명</t>
    <phoneticPr fontId="2" type="noConversion"/>
  </si>
  <si>
    <t>1,335,000원*12명</t>
    <phoneticPr fontId="2" type="noConversion"/>
  </si>
  <si>
    <t>1,335,000원*65명</t>
    <phoneticPr fontId="2" type="noConversion"/>
  </si>
  <si>
    <t>75,000원*300명</t>
    <phoneticPr fontId="2" type="noConversion"/>
  </si>
  <si>
    <t>2020년도 전입금(후원금) 이자 1원
2020년도 전년도이월금(후원금) 이자 8원
2020년도 후원금 이자 1원
-------------------------------------------------------------
2020년도 전년도이월금(후원금) 100,519원</t>
    <phoneticPr fontId="2" type="noConversion"/>
  </si>
  <si>
    <t>자원봉사캠프지원</t>
    <phoneticPr fontId="2" type="noConversion"/>
  </si>
  <si>
    <t>소 계</t>
    <phoneticPr fontId="2" type="noConversion"/>
  </si>
  <si>
    <t>시설안전지킴이</t>
    <phoneticPr fontId="2" type="noConversion"/>
  </si>
  <si>
    <t>차량계도</t>
    <phoneticPr fontId="2" type="noConversion"/>
  </si>
  <si>
    <t>공공시설환경지킴이</t>
    <phoneticPr fontId="2" type="noConversion"/>
  </si>
  <si>
    <t>시니어컨설턴트</t>
    <phoneticPr fontId="2" type="noConversion"/>
  </si>
  <si>
    <t>실버안전소방</t>
    <phoneticPr fontId="2" type="noConversion"/>
  </si>
  <si>
    <t>아동돌봄지원</t>
    <phoneticPr fontId="2" type="noConversion"/>
  </si>
  <si>
    <t>1,540,000원*12개월</t>
    <phoneticPr fontId="2" type="noConversion"/>
  </si>
  <si>
    <t>250,000원*12개월</t>
    <phoneticPr fontId="2" type="noConversion"/>
  </si>
  <si>
    <t>50,000원*12개월</t>
    <phoneticPr fontId="2" type="noConversion"/>
  </si>
  <si>
    <t>70,000*6회</t>
    <phoneticPr fontId="2" type="noConversion"/>
  </si>
  <si>
    <t>300,000원*4분기</t>
    <phoneticPr fontId="2" type="noConversion"/>
  </si>
  <si>
    <t>280,000원*1회</t>
    <phoneticPr fontId="2" type="noConversion"/>
  </si>
  <si>
    <t>노인일자리 수행기관 종사자 워크샵 참가비 외</t>
    <phoneticPr fontId="2" type="noConversion"/>
  </si>
  <si>
    <t>전담인력 사회보험료</t>
    <phoneticPr fontId="2" type="noConversion"/>
  </si>
  <si>
    <t>배상책임보험</t>
    <phoneticPr fontId="2" type="noConversion"/>
  </si>
  <si>
    <t>40,000원*2개월*1명</t>
    <phoneticPr fontId="2" type="noConversion"/>
  </si>
  <si>
    <t>40,000원*12개월*1명
20,000원*12개월*1명</t>
    <phoneticPr fontId="2" type="noConversion"/>
  </si>
  <si>
    <t>40,000원*12개월*1명
20,000원*12개월*2명</t>
    <phoneticPr fontId="2" type="noConversion"/>
  </si>
  <si>
    <t>40,000원*12개월*2명</t>
    <phoneticPr fontId="2" type="noConversion"/>
  </si>
  <si>
    <t>유류비</t>
    <phoneticPr fontId="2" type="noConversion"/>
  </si>
  <si>
    <t>차량유류비</t>
    <phoneticPr fontId="2" type="noConversion"/>
  </si>
  <si>
    <t>학교시설통합지원사업</t>
    <phoneticPr fontId="2" type="noConversion"/>
  </si>
  <si>
    <t>소 계</t>
    <phoneticPr fontId="2" type="noConversion"/>
  </si>
  <si>
    <t>스쿨존지킴이(지역상생)</t>
    <phoneticPr fontId="2" type="noConversion"/>
  </si>
  <si>
    <t>학교급식지킴이(지역상생)</t>
    <phoneticPr fontId="2" type="noConversion"/>
  </si>
  <si>
    <t>시니어마을안전지킴이</t>
    <phoneticPr fontId="2" type="noConversion"/>
  </si>
  <si>
    <t>3,965,000원*20명</t>
    <phoneticPr fontId="2" type="noConversion"/>
  </si>
  <si>
    <t>경로당환경개선</t>
    <phoneticPr fontId="2" type="noConversion"/>
  </si>
  <si>
    <t>3,965,000원*10명</t>
    <phoneticPr fontId="2" type="noConversion"/>
  </si>
  <si>
    <t>운영보조금</t>
    <phoneticPr fontId="2" type="noConversion"/>
  </si>
  <si>
    <t>-</t>
    <phoneticPr fontId="2" type="noConversion"/>
  </si>
  <si>
    <t>2020년도 전년도이월금 3,700원
2020년도 수입사업이월금(기타) 3,564,414원
2020년도 기타예금이자  8,213원
2020년도 잡수입 1,970,270원
2020년도 수입사업이월금(급식) 204원
2020년도 수입사업이월금(스쿨존) 71원</t>
    <phoneticPr fontId="2" type="noConversion"/>
  </si>
  <si>
    <t>&lt;2020년도 보조금 예금이자 반납액-2021.01.04 ∴117,259원&gt;
체육공원 11,279원
주차질서 3,720원
공익시설 8,735원
고독사 4,099원
버스 10,587원
실버사랑취업알선형 918원
보육시설 13,125원
노인복지 4,040원
지역아동 1,063원
소방 2,699원
방역 1,372원
다방 7,385원
작업장 8,132원
다방법원 4,301원
스쿨존 7,901원
급식 7,341원
축구 3,775원
청소 5,563원
학교 1,294원
인건비 4,445원
운영비 1,375원
전담인력 3,469원
전담인력퇴직적립 583원
노인일자리 상품권 지원사업 58원
----------------------------------------------------------------
2020년도 보조금 이자 반납예정액 ∴2,527원[4대보험정산 시 반납예정] 
경상보조금 1,508원
보조금등 반납액 취합계좌 11원
기관 퇴직적립 69원
기관 4대보험 939원</t>
    <phoneticPr fontId="2" type="noConversion"/>
  </si>
  <si>
    <t xml:space="preserve">2020년도 노인일자리 보조금 반납[2021.01.04] ∴403,026,940원
운영보조금(인건비) 복지포인트 8,334원
다방 : 20,194,879원
다방법원 : 35,474,890원
공익시설 : 25,932,560원
버스 : 61,883,400원
축구 : 40,169,930원
고독사 : 27,986,600원
주차질서 : 7,067,640원
보육시설 : 26,115,850원
지역아동 : 5,863,560원
스쿨존 : 5,629,310원
급식 : 40,201,850원
체육공원 : 4,865,582원
노인복지 : 15,879,790원
작업장 : 39,055,925원
청소 : 20,261,000원
소방 : 13,738,550원
방역 : 9,337,540원
전담인력 퇴직적립 : 2,773,370원
전담인력(인건비) : 586,380원 </t>
    <phoneticPr fontId="2" type="noConversion"/>
  </si>
  <si>
    <t>2020년도 상품권 지급 사업 집행 잔액 반납(2021.01.04) ∴ 59,970,000원
사업예산 : 34,696,900원
인센티브 : 25,273,100원</t>
    <phoneticPr fontId="2" type="noConversion"/>
  </si>
  <si>
    <t>&lt;2021년도 수익 사업 이월금 ∴ 42,803,539원&gt;
20년도 급식 수익금 : 217,820원
20년도 스쿨존 수익금 : 1,911,446원
20년도 다방 수익금 : 11,046,601원
20년도 작업장 수익금 : 2,045,195원
20년도 상회 수익금 : 1,799,387원
20년도 청소지원 수익금 : 5,360,240원
20년도 학교시설 수익금 : 3,885,020원
20년도 시설공단 수익금 : 15,737,830원
20년도 다방법원 수익금 : 800,000원</t>
    <phoneticPr fontId="2" type="noConversion"/>
  </si>
  <si>
    <t>110,000원*60명*10개월</t>
    <phoneticPr fontId="2" type="noConversion"/>
  </si>
  <si>
    <t>20년도 급식 1,907,300원
20년도 스쿨존 3,820,800원</t>
    <phoneticPr fontId="2" type="noConversion"/>
  </si>
  <si>
    <t>스쿨존안전지킴이(지역상생)</t>
    <phoneticPr fontId="2" type="noConversion"/>
  </si>
  <si>
    <t>2020년도 스쿨존 및 급식 부가세 외</t>
    <phoneticPr fontId="2" type="noConversion"/>
  </si>
  <si>
    <t>농촌일손대금</t>
    <phoneticPr fontId="2" type="noConversion"/>
  </si>
  <si>
    <t xml:space="preserve">2020년도 2기확정 급식 부가세 529,430원
2020년도 급식 참여자 상여금 1,595,690원
2020년도 스쿨존 참여자 상여금 4,240,816원
2020년도 2기확정 스쿨존 부가세 1,491,430원   </t>
    <phoneticPr fontId="2" type="noConversion"/>
  </si>
  <si>
    <t>청소용품 구입 외</t>
    <phoneticPr fontId="2" type="noConversion"/>
  </si>
  <si>
    <t>사무용품 구입 외</t>
    <phoneticPr fontId="2" type="noConversion"/>
  </si>
  <si>
    <t>활동필요물품, 유류비 외</t>
    <phoneticPr fontId="2" type="noConversion"/>
  </si>
  <si>
    <t>팀장수당</t>
  </si>
  <si>
    <t>5,000원*10명*1회</t>
    <phoneticPr fontId="2" type="noConversion"/>
  </si>
  <si>
    <t>사무용품 구입비 외</t>
    <phoneticPr fontId="2" type="noConversion"/>
  </si>
  <si>
    <t>유류비, 사무용품 구입비 외</t>
    <phoneticPr fontId="2" type="noConversion"/>
  </si>
  <si>
    <t>상해보험</t>
    <phoneticPr fontId="2" type="noConversion"/>
  </si>
  <si>
    <t>5,000원*20명*1회</t>
    <phoneticPr fontId="2" type="noConversion"/>
  </si>
  <si>
    <t>(4,486,708원*12개월)+4원</t>
    <phoneticPr fontId="2" type="noConversion"/>
  </si>
  <si>
    <t>2,688,630원*2회</t>
    <phoneticPr fontId="2" type="noConversion"/>
  </si>
  <si>
    <t>시간 외 수당</t>
    <phoneticPr fontId="2" type="noConversion"/>
  </si>
  <si>
    <t>과장</t>
    <phoneticPr fontId="2" type="noConversion"/>
  </si>
  <si>
    <t>사회복지사</t>
    <phoneticPr fontId="2" type="noConversion"/>
  </si>
  <si>
    <t>3,454,575원*12개월</t>
    <phoneticPr fontId="2" type="noConversion"/>
  </si>
  <si>
    <t>2,061,390원*2회</t>
    <phoneticPr fontId="2" type="noConversion"/>
  </si>
  <si>
    <t>1,605,360원*1회</t>
    <phoneticPr fontId="2" type="noConversion"/>
  </si>
  <si>
    <t>2,431,150원*12개월=29,173,800원
2,534,800원*12개월=30,417,600원
2,165,950원*12개월=25,991,400원
(2,108,491원*12개월)+8원=25,301,900원</t>
    <phoneticPr fontId="2" type="noConversion"/>
  </si>
  <si>
    <t>1,458,690원*2회*1명=2,917,380원
1,516,080원*2회*1명=3,032,160원
1,287,030원*2회*1명=2,574,060원
1,268,220원*2회*1명=2,536,440원</t>
    <phoneticPr fontId="2" type="noConversion"/>
  </si>
  <si>
    <t>대체인력</t>
    <phoneticPr fontId="2" type="noConversion"/>
  </si>
  <si>
    <t>1,194,900원*1회*1명</t>
    <phoneticPr fontId="2" type="noConversion"/>
  </si>
  <si>
    <t>-</t>
    <phoneticPr fontId="2" type="noConversion"/>
  </si>
  <si>
    <t>홍보현수막 외</t>
    <phoneticPr fontId="2" type="noConversion"/>
  </si>
  <si>
    <t>200,000원*3명*12개월</t>
    <phoneticPr fontId="2" type="noConversion"/>
  </si>
  <si>
    <t>SMS서비스 외</t>
    <phoneticPr fontId="2" type="noConversion"/>
  </si>
  <si>
    <t>15,000원*66명</t>
    <phoneticPr fontId="2" type="noConversion"/>
  </si>
  <si>
    <t>납품 물품 구입 외</t>
    <phoneticPr fontId="2" type="noConversion"/>
  </si>
  <si>
    <t>15,000원*13명*1회</t>
    <phoneticPr fontId="2" type="noConversion"/>
  </si>
  <si>
    <t>담당자 명절수당</t>
    <phoneticPr fontId="2" type="noConversion"/>
  </si>
  <si>
    <t>간담회비(평가회 포함)</t>
    <phoneticPr fontId="2" type="noConversion"/>
  </si>
  <si>
    <t xml:space="preserve">회계 및 노무비 </t>
    <phoneticPr fontId="2" type="noConversion"/>
  </si>
  <si>
    <t>1,575,000원*98명</t>
    <phoneticPr fontId="2" type="noConversion"/>
  </si>
  <si>
    <t>1,575,000원*52명</t>
    <phoneticPr fontId="2" type="noConversion"/>
  </si>
  <si>
    <t>110,000원*52명*10개월</t>
    <phoneticPr fontId="2" type="noConversion"/>
  </si>
  <si>
    <t>수요처간담회</t>
    <phoneticPr fontId="2" type="noConversion"/>
  </si>
  <si>
    <t>교육비</t>
    <phoneticPr fontId="2" type="noConversion"/>
  </si>
  <si>
    <t>2021년
2차추경</t>
    <phoneticPr fontId="2" type="noConversion"/>
  </si>
  <si>
    <t>1,335,000원*56명</t>
    <phoneticPr fontId="2" type="noConversion"/>
  </si>
  <si>
    <t>1,335,000원*60명</t>
    <phoneticPr fontId="2" type="noConversion"/>
  </si>
  <si>
    <t>(1,600,809원*1개월)+(1,991,500원*9개월)</t>
    <phoneticPr fontId="2" type="noConversion"/>
  </si>
  <si>
    <t>49,590원*12개월</t>
    <phoneticPr fontId="2" type="noConversion"/>
  </si>
  <si>
    <t>(34,904원*12개월)+2원=418,850원
(36,389원*12개월)+2원=436,670원
(31,099원*12개월)+2원=373,190원
(30,274원*12개월)+2원=363,290원</t>
    <phoneticPr fontId="2" type="noConversion"/>
  </si>
  <si>
    <t>(411,234원*1명*12개월)+2원=4,934,810원
316,512.5원*12개월*1명=3,798,150원
(238,674원*12개월*1명)+2원=2,864,090원
(222,859원*12개월*1명)+2원=2,674,310원
(232,293원*12개월*1명)+4원=2,787,520원
(198,374원*12개월*1명)+2원=2,380,490원
(193,320원*12개월*1명)+10원=2,319,850원
172,661원*10개월*1명=1,726,610원</t>
    <phoneticPr fontId="2" type="noConversion"/>
  </si>
  <si>
    <t>966,000원*12개월</t>
    <phoneticPr fontId="2" type="noConversion"/>
  </si>
  <si>
    <t>746,075원*12개월</t>
    <phoneticPr fontId="2" type="noConversion"/>
  </si>
  <si>
    <t>85,945원*12개월</t>
    <phoneticPr fontId="2" type="noConversion"/>
  </si>
  <si>
    <t>(272,083원*12개월)+4원</t>
    <phoneticPr fontId="2" type="noConversion"/>
  </si>
  <si>
    <t>(170,766원*12개월)+8원</t>
    <phoneticPr fontId="2" type="noConversion"/>
  </si>
  <si>
    <t>전담인력 퇴직금
(전담인력 보조금)</t>
    <phoneticPr fontId="2" type="noConversion"/>
  </si>
  <si>
    <t>&lt;시니어인턴십 예금이자 반납-2021.04.20&gt; 36원</t>
    <phoneticPr fontId="2" type="noConversion"/>
  </si>
  <si>
    <t>2020년도 시니어인턴십 예금이자 반납액</t>
    <phoneticPr fontId="2" type="noConversion"/>
  </si>
  <si>
    <t>2020년도 상품권 집행잔액 반납액</t>
    <phoneticPr fontId="2" type="noConversion"/>
  </si>
  <si>
    <t>2020년도 보조금 예산 반납액</t>
    <phoneticPr fontId="2" type="noConversion"/>
  </si>
  <si>
    <t>2020년도 보조금 예금이자 반납액</t>
    <phoneticPr fontId="2" type="noConversion"/>
  </si>
  <si>
    <t>2020년도 보조금 정산 외 반납액</t>
    <phoneticPr fontId="2" type="noConversion"/>
  </si>
  <si>
    <t>&lt;2020년도 보조금 예금이자 반납액-2021.01.04 ∴117,259원&gt;
체육공원 11,279원
주차질서 3,720원
공익시설 8,735원
고독사 4,099원
버스 10,587원
실버사랑취업알선형 918원
보육시설 13,125원
노인복지 4,040원
지역아동 1,063원
소방 2,699원
방역 1,372원
다방 7,385원
작업장 8,132원
다방법원 4,301원
스쿨존 7,901원
급식 7,341원
축구 3,775원
청소 5,563원
학교 1,294원
인건비 4,445원
운영비 1,375원
전담인력 3,469원
전담인력퇴직적립 583원
노인일자리 상품권 지원사업 58원
----------------------------------------------------------------
2020년도 보조금 이자 반납액 ∴2,527원[2021.05.10 반납] 
경상보조금 1,508원
보조금등 반납액 취합계좌 11원
기관 퇴직적립 69원
기관 4대보험 939원</t>
    <phoneticPr fontId="2" type="noConversion"/>
  </si>
  <si>
    <t>시니어인턴십 예금이자 반납액 36원[2021.04.20]</t>
    <phoneticPr fontId="2" type="noConversion"/>
  </si>
  <si>
    <t>복지포인트</t>
    <phoneticPr fontId="2" type="noConversion"/>
  </si>
  <si>
    <t>소 계</t>
    <phoneticPr fontId="2" type="noConversion"/>
  </si>
  <si>
    <t>100,000원*7명 = 700,000원</t>
    <phoneticPr fontId="2" type="noConversion"/>
  </si>
  <si>
    <t>510,000원*4분기</t>
    <phoneticPr fontId="2" type="noConversion"/>
  </si>
  <si>
    <t>∴2020년도 4대보험 외 보조금 반납액 : 23,530,530원[2021.05.10 반납]
2020년도 보조금 정산 외(사업단보험) 반납액-2021.05월 중 ∴19,487,780원
2020년도 보조금 정산 외(기관-보험) 반납액-2021.05월 중 ∴3,992,750원
BC카드포인트 캐시백 반납액-2021.05월 중 ∴50,000원</t>
    <phoneticPr fontId="2" type="noConversion"/>
  </si>
  <si>
    <t>경로당환경개선지원사업 후원금</t>
    <phoneticPr fontId="2" type="noConversion"/>
  </si>
  <si>
    <r>
      <t xml:space="preserve">987,000원*12명*13개월
</t>
    </r>
    <r>
      <rPr>
        <sz val="6"/>
        <rFont val="굴림"/>
        <family val="3"/>
        <charset val="129"/>
      </rPr>
      <t>[처우개선비는 수행기관에서 지급하는 형식으로 변경됨에 따라 교부예산에 포함]</t>
    </r>
    <phoneticPr fontId="2" type="noConversion"/>
  </si>
  <si>
    <t>신중년 일자리(경로당방역)</t>
    <phoneticPr fontId="2" type="noConversion"/>
  </si>
  <si>
    <r>
      <t xml:space="preserve">2,675,600원*2개월=5,351,200원
675,600원*3개월=2,026,800원[출산휴가]
2021.03~2021.05 : 출산휴가
2021.06~2021.12 : 육아휴직
</t>
    </r>
    <r>
      <rPr>
        <sz val="8"/>
        <rFont val="굴림"/>
        <family val="3"/>
        <charset val="129"/>
      </rPr>
      <t>출산휴가 기간동안 기본급 중 고용보험의 출산휴가 
급여 상한선(200만원)을 공제한 금액만큼 운영보조금으로 지급</t>
    </r>
    <phoneticPr fontId="2" type="noConversion"/>
  </si>
  <si>
    <t>상반기평가회 외</t>
    <phoneticPr fontId="2" type="noConversion"/>
  </si>
  <si>
    <t>소 계</t>
    <phoneticPr fontId="2" type="noConversion"/>
  </si>
  <si>
    <t>필요 물품 구입 외</t>
    <phoneticPr fontId="2" type="noConversion"/>
  </si>
  <si>
    <t>공공시설방역(신규)</t>
    <phoneticPr fontId="2" type="noConversion"/>
  </si>
  <si>
    <t>1,575,000원*140명=220,500,000원
추경)427,500원*30명=12,825,000원</t>
    <phoneticPr fontId="2" type="noConversion"/>
  </si>
  <si>
    <t>1,575,000원*128명=201,600,000원
추경)427,500원*12명=5,130,000원</t>
    <phoneticPr fontId="2" type="noConversion"/>
  </si>
  <si>
    <t>1,575,000원*180명=283,500,000원
추경-스쿨존)427,500원*9명=3,847,500원</t>
    <phoneticPr fontId="2" type="noConversion"/>
  </si>
  <si>
    <t>3,965,000원*49명=194,285,000원
추경)1,189,500원*6명=7,137,000원</t>
    <phoneticPr fontId="2" type="noConversion"/>
  </si>
  <si>
    <t>3,965,000원*30명=118,950,000원
추경)1,189,500원*6명=7,137,000원</t>
    <phoneticPr fontId="2" type="noConversion"/>
  </si>
  <si>
    <t>3,965,000원*70명=277,550,000원
추경)1,189,500원*21명=24,979,500원</t>
    <phoneticPr fontId="2" type="noConversion"/>
  </si>
  <si>
    <t>추경)1,189,500원*32명</t>
    <phoneticPr fontId="2" type="noConversion"/>
  </si>
  <si>
    <t>공공시설방역(신규 추경사업)</t>
    <phoneticPr fontId="2" type="noConversion"/>
  </si>
  <si>
    <t>경로당환경개선 지원사업 지정후원금(HF) 40,000,000원</t>
    <phoneticPr fontId="2" type="noConversion"/>
  </si>
  <si>
    <t>4,032,000원*22명</t>
    <phoneticPr fontId="2" type="noConversion"/>
  </si>
  <si>
    <t>15,650원*80명*1회</t>
    <phoneticPr fontId="2" type="noConversion"/>
  </si>
  <si>
    <t>5,000원*36명*1회</t>
    <phoneticPr fontId="2" type="noConversion"/>
  </si>
  <si>
    <t>15,650원*189명*1회</t>
    <phoneticPr fontId="2" type="noConversion"/>
  </si>
  <si>
    <t>15,650원*114명*1회</t>
    <phoneticPr fontId="2" type="noConversion"/>
  </si>
  <si>
    <t>15,650원*36명*1회</t>
    <phoneticPr fontId="2" type="noConversion"/>
  </si>
  <si>
    <t>활동 필요물품 및 사무용품 구입</t>
    <phoneticPr fontId="2" type="noConversion"/>
  </si>
  <si>
    <t>5,000원*55명*1회</t>
    <phoneticPr fontId="2" type="noConversion"/>
  </si>
  <si>
    <t xml:space="preserve">313,920원*12개월*1명=3,767,040원
104,640원*1개월*1명=104,640원 </t>
    <phoneticPr fontId="2" type="noConversion"/>
  </si>
  <si>
    <t>5,000원*12개월*1명=60,000원
4,430원*1개월*1명=4,430원</t>
    <phoneticPr fontId="2" type="noConversion"/>
  </si>
  <si>
    <t>15,650원*170명*1회</t>
    <phoneticPr fontId="2" type="noConversion"/>
  </si>
  <si>
    <t>집게 외 필요물품 구입</t>
    <phoneticPr fontId="2" type="noConversion"/>
  </si>
  <si>
    <t>15,650원*140명*1회</t>
    <phoneticPr fontId="2" type="noConversion"/>
  </si>
  <si>
    <t>15,650원*30명*1회</t>
    <phoneticPr fontId="2" type="noConversion"/>
  </si>
  <si>
    <t>5,000원*91명*1회</t>
    <phoneticPr fontId="2" type="noConversion"/>
  </si>
  <si>
    <t>15,650원*100명*1회</t>
    <phoneticPr fontId="2" type="noConversion"/>
  </si>
  <si>
    <t>사업단 필요물품 구입 외</t>
    <phoneticPr fontId="2" type="noConversion"/>
  </si>
  <si>
    <t>5,000원*32명*1회</t>
    <phoneticPr fontId="2" type="noConversion"/>
  </si>
  <si>
    <t>유류비, 사무용품 외</t>
    <phoneticPr fontId="2" type="noConversion"/>
  </si>
  <si>
    <t>30,000원*2명*10회</t>
    <phoneticPr fontId="2" type="noConversion"/>
  </si>
  <si>
    <t>15,000원*300명*1회=4,500,000원
15,000원*4명*30곳*1회=1,800,000원</t>
    <phoneticPr fontId="2" type="noConversion"/>
  </si>
  <si>
    <t>20,000원*2명*1개월=40,000원
20,000명*6명*3개월=360,000원
20,000원*8명*1개월=160,000원
20,000원*8명*5개월=800,000원</t>
    <phoneticPr fontId="2" type="noConversion"/>
  </si>
  <si>
    <t>16,000원*50명*1회=800,000원
18,500원*10명*1회=185,000원
20,000원*15명*1회=300,000원</t>
    <phoneticPr fontId="2" type="noConversion"/>
  </si>
  <si>
    <t>(6,920원*67명*6개월)+1,140원=2,782,980원
7,220원*58명*5개월=2,093,800원
79,700원*2명*5개월=797,000원</t>
    <phoneticPr fontId="2" type="noConversion"/>
  </si>
  <si>
    <t>16,000원*12명=192,000원
20,000원*12명=240,000원</t>
    <phoneticPr fontId="2" type="noConversion"/>
  </si>
  <si>
    <t>432,000원</t>
    <phoneticPr fontId="2" type="noConversion"/>
  </si>
  <si>
    <t>9,000,000원*12개월</t>
    <phoneticPr fontId="2" type="noConversion"/>
  </si>
  <si>
    <t>담당자 퇴직적립</t>
    <phoneticPr fontId="2" type="noConversion"/>
  </si>
  <si>
    <t>담당자 연차수당</t>
    <phoneticPr fontId="2" type="noConversion"/>
  </si>
  <si>
    <t>담당자 사회보험료</t>
    <phoneticPr fontId="2" type="noConversion"/>
  </si>
  <si>
    <t>(1,877,000원*1명*4개월)+(1,877,000원*1명*8개월)</t>
    <phoneticPr fontId="2" type="noConversion"/>
  </si>
  <si>
    <t>(630,500원*1명*1회)+((582,000원*1명*1회)</t>
    <phoneticPr fontId="2" type="noConversion"/>
  </si>
  <si>
    <t>71,846원(일급)*16일(잔여연차일수)</t>
    <phoneticPr fontId="2" type="noConversion"/>
  </si>
  <si>
    <t xml:space="preserve">30,000원*8명*12개월 = 2,880,000원 </t>
    <phoneticPr fontId="2" type="noConversion"/>
  </si>
  <si>
    <t>50,000원*145명*2회</t>
    <phoneticPr fontId="2" type="noConversion"/>
  </si>
  <si>
    <t>30,000원*145명*3회</t>
    <phoneticPr fontId="2" type="noConversion"/>
  </si>
  <si>
    <t>50,000원*12명*1회</t>
    <phoneticPr fontId="2" type="noConversion"/>
  </si>
  <si>
    <t>1,250,000원*12개월</t>
    <phoneticPr fontId="2" type="noConversion"/>
  </si>
  <si>
    <t>3,000원*145명*12회</t>
    <phoneticPr fontId="2" type="noConversion"/>
  </si>
  <si>
    <t>100,000원*12개월</t>
    <phoneticPr fontId="2" type="noConversion"/>
  </si>
  <si>
    <t xml:space="preserve">참여자 명절 선물 및 필요 물품 구입 외 </t>
    <phoneticPr fontId="2" type="noConversion"/>
  </si>
  <si>
    <t>20,000원*10명*11개월</t>
    <phoneticPr fontId="2" type="noConversion"/>
  </si>
  <si>
    <t>15,650원*60명*1회</t>
    <phoneticPr fontId="2" type="noConversion"/>
  </si>
  <si>
    <t>활동 필요물품, 사무용품 외</t>
    <phoneticPr fontId="2" type="noConversion"/>
  </si>
  <si>
    <t>15,650원*20명*1회</t>
    <phoneticPr fontId="2" type="noConversion"/>
  </si>
  <si>
    <t>법인전입금(비지정후원금)</t>
    <phoneticPr fontId="2" type="noConversion"/>
  </si>
  <si>
    <t>2021년 연제시니어클럽 3차추경 세입세출예산서</t>
    <phoneticPr fontId="2" type="noConversion"/>
  </si>
  <si>
    <t>2021년
3차추경</t>
    <phoneticPr fontId="2" type="noConversion"/>
  </si>
  <si>
    <t>500,000원*12개월</t>
    <phoneticPr fontId="2" type="noConversion"/>
  </si>
  <si>
    <t>(582,000원*11명*2회)+(48,500원*11명*2회)=13,871,000원
의현,진욱-(582,000원*2명*1회)+(48,500원*2명*1회)=1,261,000원</t>
    <phoneticPr fontId="2" type="noConversion"/>
  </si>
  <si>
    <t>동용-(156,420원*1명*3개월)+(208,960원*1명*1개월)=678,220원
찬욱-(156,420원*7개월*1명)+(204,920원*1명*1개월)=1,299,860원</t>
    <phoneticPr fontId="2" type="noConversion"/>
  </si>
  <si>
    <t>동용-(195,220원*3개월*1명)+260,320원+119,550원=965,530원
찬욱-(195,220원*7개월*1명)+255,420원=1,621,960원</t>
    <phoneticPr fontId="2" type="noConversion"/>
  </si>
  <si>
    <t>직원 명절선물 600,000원
외부 공모사업 선정에 따른 종사자 포상금 1,500,000원</t>
    <phoneticPr fontId="2" type="noConversion"/>
  </si>
  <si>
    <t>종합검사 및 차량부품 교체비용 외</t>
    <phoneticPr fontId="2" type="noConversion"/>
  </si>
  <si>
    <t>2022년도 사업이월금</t>
    <phoneticPr fontId="2" type="noConversion"/>
  </si>
  <si>
    <t>2021년도 보조금 예금이자 반납예정액</t>
    <phoneticPr fontId="2" type="noConversion"/>
  </si>
  <si>
    <t>&lt;2021년도 보조금 예금이자 반납액-2022.01월 중 반납예정 ∴180,425원&gt;
고독사 4,988원
공익시설 9,834원
버스정류장 11,374원
차량계도 10,283원
공공시설환경지킴이 9,373원
학교시설통합 13,062원
자원봉사캠프 4,043원
시설안전지킴이 9,216원
스쿨존(보조금) 5,747원
급식(보조금) 7,544원
노인복지시설(보조금) 9,409원
아동돌봄(보조금) 15,037원
실버안전소방(보조금) 11,075원
시니어컨설턴트(보조금) 5,087원
시니어마을안전지킴이(보조금) 7,176원
경로당환경개선(보조금) 5,521원
경로당방역(보조금) 1,672원
공공시설방역(보조금) 967원
다방(보조금) 6,003원
작업장(보조금) 9,887원
학교시설(보조금) 1,020원
청소지원(보조금) 8,050원
실버사랑취업알선 1,382원
운영보조금(인건비) 3,744원
운영보조금(운영비) 730원
전담인력 7,372원
전담인력(퇴직적립) 829원 
----------------------------------------------------------------
2021년도 보조금 이자 반납액 ∴2,456원[2022.05월 중 반납예정] 
경상보조금 1,270원
보조금등 반납액 취합계좌 32원
기관 퇴직적립 145원
기관 4대보험 1,009원</t>
    <phoneticPr fontId="2" type="noConversion"/>
  </si>
  <si>
    <t>2021년도 보조금 예산 반납예정액</t>
    <phoneticPr fontId="2" type="noConversion"/>
  </si>
  <si>
    <t>2021년도 예금이자 외</t>
    <phoneticPr fontId="2" type="noConversion"/>
  </si>
  <si>
    <t>스쿨존사업단 3월 이용료 오입금에 따른 지출 410,740원
급식사업단 3월 이용료 오입금에 따른 지출 330,000원
산업재해조사표 지연제출에 따른 과태료 부과 5,040,000원</t>
    <phoneticPr fontId="2" type="noConversion"/>
  </si>
  <si>
    <t xml:space="preserve">감꽃솎이(6월) 5,680,000원
감 따기(10월~11월) 4,885,000원  </t>
    <phoneticPr fontId="2" type="noConversion"/>
  </si>
  <si>
    <t>(236,633원*53명*11개월)+529원=137,957,568원
313,920원*47명*1개월=313,967원</t>
    <phoneticPr fontId="2" type="noConversion"/>
  </si>
  <si>
    <t>(3,732원*53명*11개월)+184월=2,175,940원
5,000원*47명*1개월=235,000원</t>
    <phoneticPr fontId="2" type="noConversion"/>
  </si>
  <si>
    <t>(2,803,121원*11개월)+1원=30,834,322원
7,000,000원*1개월=7,000,000원</t>
    <phoneticPr fontId="2" type="noConversion"/>
  </si>
  <si>
    <t>관리비공과금 외</t>
    <phoneticPr fontId="2" type="noConversion"/>
  </si>
  <si>
    <t>전담인력 연차수당</t>
    <phoneticPr fontId="2" type="noConversion"/>
  </si>
  <si>
    <t>750,000원*3명</t>
    <phoneticPr fontId="2" type="noConversion"/>
  </si>
  <si>
    <t>40,000원*30회</t>
    <phoneticPr fontId="2" type="noConversion"/>
  </si>
  <si>
    <t>1,498,470원*2회</t>
    <phoneticPr fontId="2" type="noConversion"/>
  </si>
  <si>
    <t>(1,877,000원*12개월*11명)=247,764,000원
의현-(1,877,000원*1명*2개월)+(862,152원*1개월)=4,616,152원
찬욱-(502,922원*1개월)+(1,877,000원*1개월)=2,379,922원
진욱-(993,998원*1개월)+(1,877,000원*7개월)=14,132,998원
12/13 입사자 1,293,228원
12/20 입사자 862,152원*2명=1,724,304원</t>
    <phoneticPr fontId="2" type="noConversion"/>
  </si>
  <si>
    <t>(220,603원*71명*8개월)+536원=125,303,040원
279,040원*65명*1개월=18,137,600원</t>
    <phoneticPr fontId="2" type="noConversion"/>
  </si>
  <si>
    <t>100,000원*8개월=800,000원
100,000원*1개월=100,000원</t>
    <phoneticPr fontId="2" type="noConversion"/>
  </si>
  <si>
    <t>(4,463원*71명*8개월)+396원=2,535,380원
3,500원*65명*1개월=227,500원</t>
    <phoneticPr fontId="2" type="noConversion"/>
  </si>
  <si>
    <t>40,000원*5개월=200,000원
30,000원*1개월=30,000원
80,000원*1개월=80,000원</t>
    <phoneticPr fontId="2" type="noConversion"/>
  </si>
  <si>
    <t>참여자상여금 : 50,000원*65명=3,250,000원
전기세 외 : 9,000,000원</t>
    <phoneticPr fontId="2" type="noConversion"/>
  </si>
  <si>
    <t>(50,015원*65명)+25원=3,251,000원</t>
    <phoneticPr fontId="2" type="noConversion"/>
  </si>
  <si>
    <t>195,220원*10개월=1,952,200원
255,420원*2개월=510,840원</t>
    <phoneticPr fontId="2" type="noConversion"/>
  </si>
  <si>
    <t>6,838,770원*10개월=68,387,700원
8,500,000원*1개월=8,500,000원</t>
    <phoneticPr fontId="2" type="noConversion"/>
  </si>
  <si>
    <t>(448,141원*16명*11개월)+144원=78,872,960원</t>
    <phoneticPr fontId="2" type="noConversion"/>
  </si>
  <si>
    <t>210,000원*2명</t>
    <phoneticPr fontId="2" type="noConversion"/>
  </si>
  <si>
    <t>마스크 외 : 7,909,120원  
성과금 :500,000원*11명=5,500,000원</t>
    <phoneticPr fontId="2" type="noConversion"/>
  </si>
  <si>
    <t>(7,730원*16명*11개월)+160원</t>
    <phoneticPr fontId="2" type="noConversion"/>
  </si>
  <si>
    <t>40,000원*9회=360,000원</t>
    <phoneticPr fontId="2" type="noConversion"/>
  </si>
  <si>
    <t>(14,016,801원*11개월)+9원</t>
    <phoneticPr fontId="2" type="noConversion"/>
  </si>
  <si>
    <t>15,000원*60명*1회</t>
    <phoneticPr fontId="2" type="noConversion"/>
  </si>
  <si>
    <t>부가세 외 : 20,000,000원
성과금 : 450,000원*60명=27,000,000원</t>
    <phoneticPr fontId="2" type="noConversion"/>
  </si>
  <si>
    <t>책상+의자+파티션(2세트) 1,200,000원
차량구입비 3,000,000원</t>
    <phoneticPr fontId="2" type="noConversion"/>
  </si>
  <si>
    <t>스타렉스 506,920원*1대
모닝 290,880원*1대
레이 73,830원*1대
모닝 외 기관차량 갱신보험료 3,291,460원
스타렉스(72도3131) 자동차보험료 930,890원
스타렉스(72도3131) 이전 수입증지비용 1,000원
스타렉스(72도3131) 취득세 150,900원
스타렉스(72도3131) 전자수입인지 및 지역개발채권 12,760원</t>
    <phoneticPr fontId="2" type="noConversion"/>
  </si>
  <si>
    <t>(156,420원*12개월*11명)=20,647,440원
의현)(156,420원*2개월)+71,850원=384,690원
찬욱)41,910원+156,420원=198,330원
진욱)82,830원+(156,420원*1명*7개월)=1,177,770원
12/13 입사자 107,770원
12/20 입사자 71,850원*2명=143,700원</t>
    <phoneticPr fontId="2" type="noConversion"/>
  </si>
  <si>
    <t>1,465,000원*145명*12개월</t>
    <phoneticPr fontId="2" type="noConversion"/>
  </si>
  <si>
    <t>1,304,000원*145명*12개월</t>
    <phoneticPr fontId="2" type="noConversion"/>
  </si>
  <si>
    <t>2,268,960,000원*6%= 136,121,940원</t>
    <phoneticPr fontId="2" type="noConversion"/>
  </si>
  <si>
    <t>(236,771원*80명 *11개월)+520원</t>
    <phoneticPr fontId="2" type="noConversion"/>
  </si>
  <si>
    <t>40,000원*3회
30,000원*1회</t>
    <phoneticPr fontId="2" type="noConversion"/>
  </si>
  <si>
    <t>워크북 제작</t>
    <phoneticPr fontId="2" type="noConversion"/>
  </si>
  <si>
    <t>18,000원*71명</t>
    <phoneticPr fontId="2" type="noConversion"/>
  </si>
  <si>
    <t>코로나 물품 구입</t>
    <phoneticPr fontId="2" type="noConversion"/>
  </si>
  <si>
    <t>마스크 2,400장 *600원 
손소독제 2,430원*100개</t>
    <phoneticPr fontId="2" type="noConversion"/>
  </si>
  <si>
    <t>노인일자리 담당자사회보험료</t>
  </si>
  <si>
    <t>195,220원*10개월*1명
255,420원*2개월*1명</t>
    <phoneticPr fontId="2" type="noConversion"/>
  </si>
  <si>
    <t>16,000원*80명*1회
25,000원*90장*1회
9,800원*85켤레*1회</t>
    <phoneticPr fontId="2" type="noConversion"/>
  </si>
  <si>
    <t>교육진행비</t>
    <phoneticPr fontId="2" type="noConversion"/>
  </si>
  <si>
    <t>3,000원*70명*1회</t>
    <phoneticPr fontId="2" type="noConversion"/>
  </si>
  <si>
    <t xml:space="preserve">2021년도 노인일자리 보조금 반납[2022.01월 중 반납예정] ∴ 324,779,902원
21년도 작업장 : 15,162,012원
21년도 스쿨존 : 18,920,000원
21년도 급식 : 28,360,000원
21년도 자원봉사 : 18,360,000원
21년도 고독사 : 648,000원
21년도 공익시설 : 29,241,000원
21년도 버스 : 2,547,000원
21년도 시설안전 : 9,602,560원
21년도 차량계도 : 15,543,000원
21년도 공공시설환경 : 3,618,000원
21년도 학교통합 : 16,839,000원
21년도 컨설턴트 : 934,230원
21년도 시니어마을안전 : 14,654,870원
21년도 경로당환경 : 39,568,330원
21년도 실버안전소방 : 27,302,500원
21년도 노인복지 : 27,704,010원
21년도 아동돌봄 : 44,111,200원
21년도 공공방역 : 2,517,390원
21년도 경로당방역 : 9,146,800원 </t>
    <phoneticPr fontId="2" type="noConversion"/>
  </si>
  <si>
    <t>340,000원*52명*6개월=106,080,000원
380,000원*57명*4개월=86,640,000원</t>
    <phoneticPr fontId="2" type="noConversion"/>
  </si>
  <si>
    <t>팀장비</t>
  </si>
  <si>
    <t>20,000원*15명*2개월
20,000원*16명*4개월
20,000원*5명*1개월
20,000원*17명*3개월</t>
    <phoneticPr fontId="2" type="noConversion"/>
  </si>
  <si>
    <t>16,000원*36명=576,000원
33,000원*56명=1,848,000원</t>
    <phoneticPr fontId="2" type="noConversion"/>
  </si>
  <si>
    <t>3,000원*57명*1회</t>
    <phoneticPr fontId="2" type="noConversion"/>
  </si>
  <si>
    <t>380,000원*59명*9개월
380,000원*20명*1개월
380,000원*17명*1개월</t>
    <phoneticPr fontId="2" type="noConversion"/>
  </si>
  <si>
    <t>20,000원*11명*9개월
20,000원*1명*5개월
20,000원*3명*1개월
20,000원*5명*1개월</t>
    <phoneticPr fontId="2" type="noConversion"/>
  </si>
  <si>
    <t>33,000원*60명*1회</t>
    <phoneticPr fontId="2" type="noConversion"/>
  </si>
  <si>
    <t>3,000원*53명*1회</t>
    <phoneticPr fontId="2" type="noConversion"/>
  </si>
  <si>
    <t>기관차량 유류비보조</t>
    <phoneticPr fontId="2" type="noConversion"/>
  </si>
  <si>
    <t>40,000원*5회</t>
    <phoneticPr fontId="2" type="noConversion"/>
  </si>
  <si>
    <t>268,036원*30명*11개월+120원</t>
    <phoneticPr fontId="2" type="noConversion"/>
  </si>
  <si>
    <t>33,000원*30명*1회
16,000원*30명*1회</t>
    <phoneticPr fontId="2" type="noConversion"/>
  </si>
  <si>
    <t>40,000원*7회</t>
    <phoneticPr fontId="2" type="noConversion"/>
  </si>
  <si>
    <t>(240,175원*157명*11개월)+775원=414,783,000원
(261,724원*29명*3개월)+12원=22,770,000원</t>
    <phoneticPr fontId="2" type="noConversion"/>
  </si>
  <si>
    <t>16,000원*140명*1회=2,240,000
16,000원*35명*1회=560,000원
31,000원*150명*1회=4,650,000원
31,000원*20명*1회=620,000원
6525원*140명*1회=913,500원</t>
    <phoneticPr fontId="2" type="noConversion"/>
  </si>
  <si>
    <t>노인일자리 담당자 사회보험료</t>
  </si>
  <si>
    <t>20,000원*14명*11개월=3,080,000원
20,000원*2명*2개월=80,000원
20,000원*3명*1개월=60,000원</t>
    <phoneticPr fontId="2" type="noConversion"/>
  </si>
  <si>
    <t>(639,424원*30명*10개월)+200원=191,827,400원
712,800원*5명*1개월=3,564,000원
(675,610원*6명*3개월)+10원=12,160,990원</t>
    <phoneticPr fontId="2" type="noConversion"/>
  </si>
  <si>
    <t>(38,373원*30명*10개월)+270원=11,512,170원
38,000원*5명*1회=190,000원
(28,790원*6명*3개월)+10원=518,230원</t>
    <phoneticPr fontId="2" type="noConversion"/>
  </si>
  <si>
    <t>16,000원*30장*1회
16,000원*10장*1회</t>
    <phoneticPr fontId="2" type="noConversion"/>
  </si>
  <si>
    <t>30,000원*1회
40,000원*5회</t>
    <phoneticPr fontId="2" type="noConversion"/>
  </si>
  <si>
    <t>18,000원*36명*1회</t>
    <phoneticPr fontId="2" type="noConversion"/>
  </si>
  <si>
    <t>마스크 600원*900장*1회
(손소독제   2,176원* 70개*1회)-20</t>
    <phoneticPr fontId="2" type="noConversion"/>
  </si>
  <si>
    <t>율무차 외 구입</t>
    <phoneticPr fontId="2" type="noConversion"/>
  </si>
  <si>
    <t>270,000원*18명*7개월
270,000원*9명*2개월
270,000원*8명*1개월</t>
    <phoneticPr fontId="2" type="noConversion"/>
  </si>
  <si>
    <t>33,000원*20명*1회</t>
    <phoneticPr fontId="2" type="noConversion"/>
  </si>
  <si>
    <t>20,000원*1명*10개월</t>
    <phoneticPr fontId="2" type="noConversion"/>
  </si>
  <si>
    <t>3,000원*8명*2회</t>
    <phoneticPr fontId="2" type="noConversion"/>
  </si>
  <si>
    <t>40,000원*2회</t>
    <phoneticPr fontId="2" type="noConversion"/>
  </si>
  <si>
    <t>(266,056원*128명*11개월)+592원=370,557,440원 
202,500원*12명*4개월=9,720,000원</t>
    <phoneticPr fontId="2" type="noConversion"/>
  </si>
  <si>
    <t>16,000원*128명*1회=2,048,000원
16,000원*12명*1회=192,000원
15,000원*18명*1회=270,000원
33,000원*63명*1회= 2,079,000원
27,000원*78명*1회= 2,106,000원</t>
    <phoneticPr fontId="2" type="noConversion"/>
  </si>
  <si>
    <t>20,000원*17명*11개월=3,740,000원
20,000원*2명*4개월=160,000원</t>
    <phoneticPr fontId="2" type="noConversion"/>
  </si>
  <si>
    <t>62명*3,000원*1회</t>
    <phoneticPr fontId="2" type="noConversion"/>
  </si>
  <si>
    <t>40,000원*8회</t>
    <phoneticPr fontId="2" type="noConversion"/>
  </si>
  <si>
    <t>노인일자리담당자 사회보험료</t>
    <phoneticPr fontId="2" type="noConversion"/>
  </si>
  <si>
    <t>195,220원*8개월*1명
255,420원*2개월*1명
142,300원*1개월*1명
103,430원*1개월*1명</t>
    <phoneticPr fontId="2" type="noConversion"/>
  </si>
  <si>
    <t>(255,581원*98명*11개월+682원)</t>
    <phoneticPr fontId="2" type="noConversion"/>
  </si>
  <si>
    <t>16,000원*114명=1,824,000원
16,500*20명*1회=330,000원
33,000원*98명=3,234,000원</t>
    <phoneticPr fontId="2" type="noConversion"/>
  </si>
  <si>
    <t>3,000원*50명*1회</t>
    <phoneticPr fontId="2" type="noConversion"/>
  </si>
  <si>
    <t>(236,362원*8개월*100명)+400원=189,090,000원
(347,640원*3개월*100명)=104,292,000원</t>
    <phoneticPr fontId="2" type="noConversion"/>
  </si>
  <si>
    <t>20,000원*14명*11개월</t>
    <phoneticPr fontId="2" type="noConversion"/>
  </si>
  <si>
    <t>16,000원*100명*1회
31,000원*100명*1회</t>
    <phoneticPr fontId="2" type="noConversion"/>
  </si>
  <si>
    <t>3,000원*100명*1회</t>
    <phoneticPr fontId="2" type="noConversion"/>
  </si>
  <si>
    <t>730,457원*10명*10개월+70원</t>
    <phoneticPr fontId="2" type="noConversion"/>
  </si>
  <si>
    <t>41,079원*10명*10개월+90원</t>
    <phoneticPr fontId="2" type="noConversion"/>
  </si>
  <si>
    <t>16,000원*10명*1회
27,000원*10명*1회</t>
    <phoneticPr fontId="2" type="noConversion"/>
  </si>
  <si>
    <t>(685,262원*49명*10개월)+420원=335,778,800원
(707,616원*6명*3개월)+12원=12,737,100원</t>
    <phoneticPr fontId="2" type="noConversion"/>
  </si>
  <si>
    <t>(40,759원*49명*10개월)+90원=19,972,000원
(33,518원*6명*3개월)+16원=603,340원</t>
    <phoneticPr fontId="2" type="noConversion"/>
  </si>
  <si>
    <t>16,000원*64명=1,024,000원</t>
    <phoneticPr fontId="2" type="noConversion"/>
  </si>
  <si>
    <t>659,291원*70명*10개월+670원=461,504,370원
700,617원*21명*4개월+2원=58,851,830원</t>
    <phoneticPr fontId="2" type="noConversion"/>
  </si>
  <si>
    <t>37,500원*70명*10개월+280원=26,250,280
31,215원*21명*10개월=2,622,060</t>
    <phoneticPr fontId="2" type="noConversion"/>
  </si>
  <si>
    <t>16,000원*100장*1회
27,000원*90명*1회</t>
    <phoneticPr fontId="2" type="noConversion"/>
  </si>
  <si>
    <t>40,000원*5회
50,000원*1회</t>
    <phoneticPr fontId="2" type="noConversion"/>
  </si>
  <si>
    <t>195,220원*10개월*1명=1,952,200원
255,420원*2개월*1명=510,840원</t>
    <phoneticPr fontId="2" type="noConversion"/>
  </si>
  <si>
    <t>216,593원*180명*8개월+1,080원=311,895,000원
375,075원*180명*2개월=135,027,000원
378,000원*190명*1개월=71,820,000원
233,666원*9명*3개월+18원=6,309,000원</t>
    <phoneticPr fontId="2" type="noConversion"/>
  </si>
  <si>
    <t>20,000원*29명*11개월=6,380,000원</t>
    <phoneticPr fontId="2" type="noConversion"/>
  </si>
  <si>
    <t>16,000원*180명=2,880,000원
16,000원*10명=160,000원
33,000원*191명=6,303,000원</t>
    <phoneticPr fontId="2" type="noConversion"/>
  </si>
  <si>
    <t>3,000원*191명*1회</t>
    <phoneticPr fontId="2" type="noConversion"/>
  </si>
  <si>
    <t>(666,525원*20명*10개월)+130원</t>
    <phoneticPr fontId="2" type="noConversion"/>
  </si>
  <si>
    <t>20,000원*4명*9개월</t>
    <phoneticPr fontId="2" type="noConversion"/>
  </si>
  <si>
    <t>(41,521원*20명*10개월)+40원</t>
    <phoneticPr fontId="2" type="noConversion"/>
  </si>
  <si>
    <t>16,000원*20명</t>
    <phoneticPr fontId="2" type="noConversion"/>
  </si>
  <si>
    <t>(712,331원*5명*8개월)+30원=28,493,270원
739,800원*1명*4개월=2,959,200원
739,800원*4명*1개월=2,959,200원</t>
    <phoneticPr fontId="2" type="noConversion"/>
  </si>
  <si>
    <t>20,000원*1명*8개월</t>
    <phoneticPr fontId="2" type="noConversion"/>
  </si>
  <si>
    <t>40,928원*5명*8개월=1,637,120원
40,000원*1명*4개월=160,000원
40,000원*4명*1개월=160,000원</t>
    <phoneticPr fontId="2" type="noConversion"/>
  </si>
  <si>
    <t>49,000원*10명</t>
    <phoneticPr fontId="2" type="noConversion"/>
  </si>
  <si>
    <t>(656,647원*22명*5개월)+30원</t>
    <phoneticPr fontId="2" type="noConversion"/>
  </si>
  <si>
    <t>(55,549원*22명*5개월)+40원</t>
    <phoneticPr fontId="2" type="noConversion"/>
  </si>
  <si>
    <t>16,000원*25명</t>
    <phoneticPr fontId="2" type="noConversion"/>
  </si>
  <si>
    <t>713,577원*32명*3개월=68,503,392(+18원)</t>
    <phoneticPr fontId="2" type="noConversion"/>
  </si>
  <si>
    <t>30,645원*32명*3개월</t>
    <phoneticPr fontId="2" type="noConversion"/>
  </si>
  <si>
    <t>20,000원*32명</t>
    <phoneticPr fontId="2" type="noConversion"/>
  </si>
  <si>
    <t>정수기렌탈비 (51,800원*7개월)+(47,800원*4개월)=553,800원
직원 신원보증보험 가입비 225,020원
퇴직연금운용관리수수료 655,060원
기타 5,350,735원</t>
    <phoneticPr fontId="2" type="noConversion"/>
  </si>
  <si>
    <r>
      <t xml:space="preserve">전담인력 처우개선비
</t>
    </r>
    <r>
      <rPr>
        <sz val="8"/>
        <rFont val="굴림"/>
        <family val="3"/>
        <charset val="129"/>
      </rPr>
      <t>(명절휴가비+퇴직적립액 인상분)</t>
    </r>
    <phoneticPr fontId="2" type="noConversion"/>
  </si>
  <si>
    <t xml:space="preserve">∴2020년도 4대보험 외 보조금 반납액 : 23,530,530원[2021.05.10 반납]
2020년도 보조금 정산 외(사업단보험) 반납액 ∴19,487,780원
2020년도 보조금 정산 외(기관-보험) 반납액 ∴3,992,750원 
BC카드포인트 캐시백 반납액 ∴50,000원
--------------------------------------------------------------------
2020년도 사업단 보험 정산 잡수입 처리액(2021.05.10) 139,820원
2020년도 시설공단 직원 1년미만 퇴직적립금 770,850원
2020년도 시설공단 보험 정산 후 잡수입 처리액 11,293,080원 
출산육아기 고용안정지원금 1,800,000원
실습비 입금액 3,000,000원
농촌일손대금 5,680,000원 
산업재해조사표 과태료 개인부담금 1,500,000원
노인일자리 평가 시상금 300,000원
기타잡수입 500,000원    </t>
    <phoneticPr fontId="2" type="noConversion"/>
  </si>
  <si>
    <t>*2022 본예산 전년도이월금 처리예정 ∴ 18,994원
2021년도 기타예금이자(보조금 반납 이자 및 후원금 이자 제외한 기타예금이자) 18,994원
----------------------------------------------------------------------------------
*2022 본예산 전년도이월금(비지정후원금) 처리 예정 ∴ 5,001,293원
2021년도 전입금(후원금) 이자 78원
2021년도 전년도이월금(후원금) 이자 7원
2021년도 후원금 이자 1,208원
2021년도 전입금(후원금) 5,000,000원</t>
    <phoneticPr fontId="2" type="noConversion"/>
  </si>
  <si>
    <t>(313,312원*70명*10개월)+190원=219,318,590원
2,305,290원(12월 활동비 일부)</t>
    <phoneticPr fontId="2" type="noConversion"/>
  </si>
  <si>
    <t>&lt;2022년도 수익 사업 이월금 ∴&gt;
21년도 학교 수익금 : 18,000,000원
21년도 청소 수익금 : 40,642,400원
21년도 시설공단 수익금 : 20,000,000원</t>
    <phoneticPr fontId="2" type="noConversion"/>
  </si>
  <si>
    <r>
      <t xml:space="preserve">스쿨존사업단 3월 이용료 오입금에 따른 지출 410,740원
급식사업단 3월 이용료 오입금에 따른 지출 330,000원
산업재해조사표 지연제출에 따른 과태료 부과 5,040,000원
</t>
    </r>
    <r>
      <rPr>
        <sz val="9"/>
        <color rgb="FFFF0000"/>
        <rFont val="굴림"/>
        <family val="3"/>
        <charset val="129"/>
      </rPr>
      <t>학교시설통합지원사업단 참여자 업무피해보상금 지원액</t>
    </r>
    <phoneticPr fontId="2" type="noConversion"/>
  </si>
  <si>
    <r>
      <t xml:space="preserve">&lt;2022년도 수익 사업 이월금 ∴&gt;
21년도 학교 수익금 : 18,000,000원
21년도 청소 수익금 : 40,642,400원
</t>
    </r>
    <r>
      <rPr>
        <sz val="7"/>
        <color rgb="FFFF0000"/>
        <rFont val="굴림"/>
        <family val="3"/>
        <charset val="129"/>
      </rPr>
      <t>21년도 시설공단 수익금 : 19,280,740원</t>
    </r>
    <phoneticPr fontId="2" type="noConversion"/>
  </si>
  <si>
    <r>
      <t xml:space="preserve">정수기렌탈비 (51,800원*7개월)+(47,800원*4개월)=553,800원
직원 신원보증보험 가입비 225,020원
퇴직연금운용관리수수료 655,060원
</t>
    </r>
    <r>
      <rPr>
        <sz val="9"/>
        <color rgb="FFFF0000"/>
        <rFont val="굴림"/>
        <family val="3"/>
        <charset val="129"/>
      </rPr>
      <t>기타 4,631,475원</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</si>
</sst>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76" formatCode="#,##0_ "/>
    <numFmt numFmtId="177" formatCode="#,##0_ ;[Red]\-#,##0\ "/>
    <numFmt numFmtId="178" formatCode="mm&quot;월&quot;\ dd&quot;일&quot;"/>
    <numFmt numFmtId="179" formatCode="0.0%"/>
    <numFmt numFmtId="180" formatCode="0_);[Red]\(0\)"/>
    <numFmt numFmtId="181" formatCode="#,##0_);[Red]\(#,##0\)"/>
  </numFmts>
  <fonts count="51" x14ac:knownFonts="1">
    <font>
      <sz val="11"/>
      <name val="돋움"/>
      <family val="3"/>
      <charset val="129"/>
    </font>
    <font>
      <sz val="11"/>
      <name val="돋움"/>
      <family val="3"/>
      <charset val="129"/>
    </font>
    <font>
      <sz val="8"/>
      <name val="돋움"/>
      <family val="3"/>
      <charset val="129"/>
    </font>
    <font>
      <sz val="9"/>
      <name val="굴림"/>
      <family val="3"/>
      <charset val="129"/>
    </font>
    <font>
      <sz val="10"/>
      <name val="굴림"/>
      <family val="3"/>
      <charset val="129"/>
    </font>
    <font>
      <b/>
      <sz val="10"/>
      <name val="굴림"/>
      <family val="3"/>
      <charset val="129"/>
    </font>
    <font>
      <sz val="11"/>
      <name val="굴림"/>
      <family val="3"/>
      <charset val="129"/>
    </font>
    <font>
      <b/>
      <sz val="9"/>
      <name val="굴림"/>
      <family val="3"/>
      <charset val="129"/>
    </font>
    <font>
      <b/>
      <sz val="8"/>
      <name val="굴림"/>
      <family val="3"/>
      <charset val="129"/>
    </font>
    <font>
      <sz val="10"/>
      <color indexed="10"/>
      <name val="굴림"/>
      <family val="3"/>
      <charset val="129"/>
    </font>
    <font>
      <sz val="9"/>
      <color indexed="81"/>
      <name val="굴림"/>
      <family val="3"/>
      <charset val="129"/>
    </font>
    <font>
      <b/>
      <sz val="9"/>
      <color indexed="81"/>
      <name val="굴림"/>
      <family val="3"/>
      <charset val="129"/>
    </font>
    <font>
      <b/>
      <sz val="22"/>
      <name val="굴림"/>
      <family val="3"/>
      <charset val="129"/>
    </font>
    <font>
      <sz val="11"/>
      <name val="돋움"/>
      <family val="3"/>
      <charset val="129"/>
    </font>
    <font>
      <b/>
      <sz val="10"/>
      <name val="돋움"/>
      <family val="3"/>
      <charset val="129"/>
    </font>
    <font>
      <b/>
      <sz val="11"/>
      <name val="돋움"/>
      <family val="3"/>
      <charset val="129"/>
    </font>
    <font>
      <b/>
      <sz val="9"/>
      <name val="돋움"/>
      <family val="3"/>
      <charset val="129"/>
    </font>
    <font>
      <b/>
      <sz val="9"/>
      <color indexed="12"/>
      <name val="굴림"/>
      <family val="3"/>
      <charset val="129"/>
    </font>
    <font>
      <b/>
      <sz val="9"/>
      <color indexed="10"/>
      <name val="굴림"/>
      <family val="3"/>
      <charset val="129"/>
    </font>
    <font>
      <sz val="9"/>
      <color indexed="81"/>
      <name val="Tahoma"/>
      <family val="2"/>
    </font>
    <font>
      <b/>
      <sz val="9"/>
      <color indexed="81"/>
      <name val="Tahoma"/>
      <family val="2"/>
    </font>
    <font>
      <sz val="9"/>
      <color indexed="81"/>
      <name val="돋움"/>
      <family val="3"/>
      <charset val="129"/>
    </font>
    <font>
      <b/>
      <sz val="10"/>
      <color indexed="12"/>
      <name val="굴림"/>
      <family val="3"/>
      <charset val="129"/>
    </font>
    <font>
      <sz val="9"/>
      <color indexed="10"/>
      <name val="굴림"/>
      <family val="3"/>
      <charset val="129"/>
    </font>
    <font>
      <b/>
      <sz val="8"/>
      <color indexed="12"/>
      <name val="굴림"/>
      <family val="3"/>
      <charset val="129"/>
    </font>
    <font>
      <sz val="9"/>
      <color indexed="30"/>
      <name val="굴림"/>
      <family val="3"/>
      <charset val="129"/>
    </font>
    <font>
      <sz val="10"/>
      <color rgb="FFFF0000"/>
      <name val="굴림"/>
      <family val="3"/>
      <charset val="129"/>
    </font>
    <font>
      <sz val="8"/>
      <color rgb="FFFF0000"/>
      <name val="굴림"/>
      <family val="3"/>
      <charset val="129"/>
    </font>
    <font>
      <sz val="9"/>
      <color theme="1"/>
      <name val="굴림"/>
      <family val="3"/>
      <charset val="129"/>
    </font>
    <font>
      <sz val="10"/>
      <color theme="1"/>
      <name val="굴림"/>
      <family val="3"/>
      <charset val="129"/>
    </font>
    <font>
      <b/>
      <sz val="10"/>
      <color theme="1"/>
      <name val="굴림"/>
      <family val="3"/>
      <charset val="129"/>
    </font>
    <font>
      <b/>
      <sz val="9"/>
      <color theme="1"/>
      <name val="굴림"/>
      <family val="3"/>
      <charset val="129"/>
    </font>
    <font>
      <sz val="8"/>
      <color theme="1"/>
      <name val="굴림"/>
      <family val="3"/>
      <charset val="129"/>
    </font>
    <font>
      <sz val="9"/>
      <color theme="1"/>
      <name val="돋움"/>
      <family val="3"/>
      <charset val="129"/>
    </font>
    <font>
      <b/>
      <sz val="20"/>
      <color theme="1"/>
      <name val="굴림"/>
      <family val="3"/>
      <charset val="129"/>
    </font>
    <font>
      <sz val="11"/>
      <color theme="1"/>
      <name val="굴림"/>
      <family val="3"/>
      <charset val="129"/>
    </font>
    <font>
      <b/>
      <sz val="12"/>
      <color theme="1"/>
      <name val="굴림"/>
      <family val="3"/>
      <charset val="129"/>
    </font>
    <font>
      <sz val="6"/>
      <color theme="1"/>
      <name val="굴림"/>
      <family val="3"/>
      <charset val="129"/>
    </font>
    <font>
      <b/>
      <sz val="18"/>
      <name val="굴림"/>
      <family val="3"/>
      <charset val="129"/>
    </font>
    <font>
      <sz val="12"/>
      <name val="굴림"/>
      <family val="3"/>
      <charset val="129"/>
    </font>
    <font>
      <sz val="12"/>
      <name val="돋움"/>
      <family val="3"/>
      <charset val="129"/>
    </font>
    <font>
      <b/>
      <sz val="12"/>
      <name val="굴림"/>
      <family val="3"/>
      <charset val="129"/>
    </font>
    <font>
      <b/>
      <sz val="12"/>
      <color indexed="10"/>
      <name val="굴림"/>
      <family val="3"/>
      <charset val="129"/>
    </font>
    <font>
      <sz val="18"/>
      <name val="굴림"/>
      <family val="3"/>
      <charset val="129"/>
    </font>
    <font>
      <sz val="9"/>
      <name val="돋움"/>
      <family val="3"/>
      <charset val="129"/>
    </font>
    <font>
      <sz val="7"/>
      <name val="굴림"/>
      <family val="3"/>
      <charset val="129"/>
    </font>
    <font>
      <sz val="8"/>
      <name val="굴림"/>
      <family val="3"/>
      <charset val="129"/>
    </font>
    <font>
      <sz val="6"/>
      <name val="굴림"/>
      <family val="3"/>
      <charset val="129"/>
    </font>
    <font>
      <sz val="10"/>
      <name val="돋움"/>
      <family val="3"/>
      <charset val="129"/>
    </font>
    <font>
      <sz val="9"/>
      <color rgb="FFFF0000"/>
      <name val="굴림"/>
      <family val="3"/>
      <charset val="129"/>
    </font>
    <font>
      <sz val="7"/>
      <color rgb="FFFF0000"/>
      <name val="굴림"/>
      <family val="3"/>
      <charset val="129"/>
    </font>
  </fonts>
  <fills count="7">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94">
    <border>
      <left/>
      <right/>
      <top/>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uble">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medium">
        <color indexed="64"/>
      </left>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s>
  <cellStyleXfs count="4">
    <xf numFmtId="0" fontId="0" fillId="0" borderId="0"/>
    <xf numFmtId="41" fontId="1"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cellStyleXfs>
  <cellXfs count="603">
    <xf numFmtId="0" fontId="0" fillId="0" borderId="0" xfId="0"/>
    <xf numFmtId="176" fontId="4" fillId="0" borderId="0" xfId="0" applyNumberFormat="1"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xf numFmtId="176" fontId="5" fillId="0" borderId="19"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8" fillId="0" borderId="3" xfId="0" applyNumberFormat="1" applyFont="1" applyBorder="1" applyAlignment="1">
      <alignment horizontal="center" vertical="center" wrapText="1"/>
    </xf>
    <xf numFmtId="176" fontId="8" fillId="0" borderId="20"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21" xfId="0" applyNumberFormat="1" applyFont="1" applyBorder="1" applyAlignment="1">
      <alignment horizontal="center" vertical="center" wrapText="1"/>
    </xf>
    <xf numFmtId="0" fontId="5" fillId="0" borderId="0" xfId="0" applyFont="1"/>
    <xf numFmtId="176" fontId="3" fillId="0" borderId="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9" xfId="2" applyNumberFormat="1" applyFont="1" applyFill="1" applyBorder="1" applyAlignment="1">
      <alignment horizontal="right" vertical="center"/>
    </xf>
    <xf numFmtId="176" fontId="7" fillId="2" borderId="22" xfId="2" applyNumberFormat="1" applyFont="1" applyFill="1" applyBorder="1" applyAlignment="1">
      <alignment horizontal="right" vertical="center"/>
    </xf>
    <xf numFmtId="176" fontId="7" fillId="2" borderId="23" xfId="2" applyNumberFormat="1" applyFont="1" applyFill="1" applyBorder="1" applyAlignment="1">
      <alignment horizontal="right" vertical="center"/>
    </xf>
    <xf numFmtId="176" fontId="7" fillId="2" borderId="8" xfId="2" applyNumberFormat="1" applyFont="1" applyFill="1" applyBorder="1" applyAlignment="1">
      <alignment horizontal="right" vertical="center"/>
    </xf>
    <xf numFmtId="176" fontId="7" fillId="2" borderId="17" xfId="2" applyNumberFormat="1" applyFont="1" applyFill="1" applyBorder="1" applyAlignment="1">
      <alignment horizontal="right" vertical="center"/>
    </xf>
    <xf numFmtId="179"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2" applyNumberFormat="1"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7" fillId="2" borderId="9"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6" fontId="7" fillId="2" borderId="23" xfId="0" applyNumberFormat="1" applyFont="1" applyFill="1" applyBorder="1" applyAlignment="1">
      <alignment horizontal="right" vertical="center"/>
    </xf>
    <xf numFmtId="176" fontId="7" fillId="2" borderId="8"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76" fontId="3" fillId="0" borderId="7" xfId="0" applyNumberFormat="1" applyFont="1" applyFill="1" applyBorder="1" applyAlignment="1">
      <alignment horizontal="center" vertical="center"/>
    </xf>
    <xf numFmtId="0" fontId="4" fillId="0" borderId="8" xfId="0" applyFont="1" applyBorder="1" applyAlignment="1">
      <alignment horizontal="center" vertical="center"/>
    </xf>
    <xf numFmtId="0" fontId="3" fillId="0" borderId="16" xfId="0"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16" xfId="0" applyNumberFormat="1" applyFont="1" applyFill="1" applyBorder="1" applyAlignment="1">
      <alignment horizontal="center" vertical="center"/>
    </xf>
    <xf numFmtId="0" fontId="3" fillId="0" borderId="12" xfId="0" applyFont="1" applyFill="1" applyBorder="1" applyAlignment="1">
      <alignment vertical="center"/>
    </xf>
    <xf numFmtId="176" fontId="7" fillId="2" borderId="8"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25" xfId="2" applyNumberFormat="1" applyFont="1" applyFill="1" applyBorder="1" applyAlignment="1">
      <alignment horizontal="right" vertical="center"/>
    </xf>
    <xf numFmtId="176" fontId="6" fillId="0" borderId="0" xfId="0" applyNumberFormat="1" applyFont="1" applyAlignment="1">
      <alignment vertical="center"/>
    </xf>
    <xf numFmtId="176" fontId="7" fillId="3" borderId="18" xfId="2" applyNumberFormat="1" applyFont="1" applyFill="1" applyBorder="1" applyAlignment="1">
      <alignment horizontal="right" vertical="center"/>
    </xf>
    <xf numFmtId="176" fontId="7" fillId="3" borderId="26" xfId="2" applyNumberFormat="1" applyFont="1" applyFill="1" applyBorder="1" applyAlignment="1">
      <alignment horizontal="right" vertical="center"/>
    </xf>
    <xf numFmtId="176" fontId="7" fillId="3" borderId="27" xfId="2" applyNumberFormat="1" applyFont="1" applyFill="1" applyBorder="1" applyAlignment="1">
      <alignment horizontal="right" vertical="center"/>
    </xf>
    <xf numFmtId="176" fontId="7" fillId="3" borderId="28" xfId="2" applyNumberFormat="1" applyFont="1" applyFill="1" applyBorder="1" applyAlignment="1">
      <alignment horizontal="right" vertical="center"/>
    </xf>
    <xf numFmtId="176" fontId="7" fillId="3" borderId="29" xfId="2" applyNumberFormat="1" applyFont="1" applyFill="1" applyBorder="1" applyAlignment="1">
      <alignment horizontal="right" vertical="center"/>
    </xf>
    <xf numFmtId="176" fontId="7" fillId="3" borderId="9" xfId="0" applyNumberFormat="1" applyFont="1" applyFill="1" applyBorder="1" applyAlignment="1">
      <alignment horizontal="right" vertical="center"/>
    </xf>
    <xf numFmtId="176" fontId="7" fillId="3" borderId="22" xfId="0" applyNumberFormat="1" applyFont="1" applyFill="1" applyBorder="1" applyAlignment="1">
      <alignment horizontal="right" vertical="center"/>
    </xf>
    <xf numFmtId="176" fontId="7" fillId="3" borderId="23" xfId="0" applyNumberFormat="1" applyFont="1" applyFill="1" applyBorder="1" applyAlignment="1">
      <alignment horizontal="right" vertical="center"/>
    </xf>
    <xf numFmtId="176" fontId="7" fillId="3" borderId="8" xfId="0" applyNumberFormat="1" applyFont="1" applyFill="1" applyBorder="1" applyAlignment="1">
      <alignment horizontal="right" vertical="center"/>
    </xf>
    <xf numFmtId="176" fontId="7" fillId="3" borderId="17" xfId="0" applyNumberFormat="1" applyFont="1" applyFill="1" applyBorder="1" applyAlignment="1">
      <alignment horizontal="right" vertical="center"/>
    </xf>
    <xf numFmtId="176" fontId="3" fillId="0" borderId="8" xfId="0" applyNumberFormat="1" applyFont="1" applyFill="1" applyBorder="1" applyAlignment="1">
      <alignment vertical="center" wrapText="1"/>
    </xf>
    <xf numFmtId="0" fontId="3" fillId="0" borderId="5" xfId="0" applyFont="1" applyFill="1" applyBorder="1" applyAlignment="1">
      <alignment vertical="center"/>
    </xf>
    <xf numFmtId="0" fontId="6" fillId="0" borderId="0" xfId="0" applyFont="1" applyBorder="1" applyAlignment="1">
      <alignment vertical="center"/>
    </xf>
    <xf numFmtId="0" fontId="4" fillId="0" borderId="0" xfId="0" applyFont="1" applyBorder="1"/>
    <xf numFmtId="0" fontId="5" fillId="0" borderId="0" xfId="0" applyFont="1" applyBorder="1"/>
    <xf numFmtId="176" fontId="5" fillId="0" borderId="0" xfId="0" applyNumberFormat="1" applyFont="1" applyBorder="1"/>
    <xf numFmtId="177" fontId="22" fillId="0" borderId="0" xfId="0" applyNumberFormat="1" applyFont="1" applyBorder="1" applyAlignment="1">
      <alignment vertical="center"/>
    </xf>
    <xf numFmtId="176" fontId="17" fillId="0" borderId="30" xfId="0" applyNumberFormat="1" applyFont="1" applyFill="1" applyBorder="1" applyAlignment="1">
      <alignment horizontal="right" vertical="center"/>
    </xf>
    <xf numFmtId="176" fontId="17" fillId="0" borderId="31" xfId="0" applyNumberFormat="1" applyFont="1" applyFill="1" applyBorder="1" applyAlignment="1">
      <alignment horizontal="right" vertical="center"/>
    </xf>
    <xf numFmtId="176" fontId="17" fillId="0" borderId="32" xfId="0" applyNumberFormat="1" applyFont="1" applyFill="1" applyBorder="1" applyAlignment="1">
      <alignment horizontal="right" vertical="center"/>
    </xf>
    <xf numFmtId="176" fontId="17" fillId="0" borderId="33" xfId="0" applyNumberFormat="1" applyFont="1" applyFill="1" applyBorder="1" applyAlignment="1">
      <alignment horizontal="right" vertical="center"/>
    </xf>
    <xf numFmtId="176" fontId="18" fillId="0" borderId="9" xfId="0" applyNumberFormat="1" applyFont="1" applyFill="1" applyBorder="1" applyAlignment="1">
      <alignment horizontal="right" vertical="center"/>
    </xf>
    <xf numFmtId="176" fontId="18" fillId="0" borderId="22"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8" xfId="0" applyNumberFormat="1" applyFont="1" applyFill="1" applyBorder="1" applyAlignment="1">
      <alignment horizontal="right" vertical="center"/>
    </xf>
    <xf numFmtId="176" fontId="18" fillId="0" borderId="17" xfId="0"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13" xfId="2" applyNumberFormat="1" applyFont="1" applyFill="1" applyBorder="1" applyAlignment="1">
      <alignment horizontal="right" vertical="center"/>
    </xf>
    <xf numFmtId="176" fontId="7" fillId="0" borderId="1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176" fontId="3" fillId="0" borderId="8" xfId="2" applyNumberFormat="1" applyFont="1" applyFill="1" applyBorder="1" applyAlignment="1" applyProtection="1">
      <alignment horizontal="right" vertical="center"/>
      <protection locked="0"/>
    </xf>
    <xf numFmtId="176" fontId="3" fillId="0" borderId="17" xfId="2" applyNumberFormat="1" applyFont="1" applyFill="1" applyBorder="1" applyAlignment="1" applyProtection="1">
      <alignment horizontal="right" vertical="center"/>
      <protection locked="0"/>
    </xf>
    <xf numFmtId="176" fontId="3" fillId="0" borderId="22" xfId="2" applyNumberFormat="1" applyFont="1" applyFill="1" applyBorder="1" applyAlignment="1" applyProtection="1">
      <alignment horizontal="right" vertical="center"/>
      <protection locked="0"/>
    </xf>
    <xf numFmtId="176" fontId="3" fillId="0" borderId="23" xfId="2" applyNumberFormat="1" applyFont="1" applyFill="1" applyBorder="1" applyAlignment="1" applyProtection="1">
      <alignment horizontal="right" vertical="center"/>
      <protection locked="0"/>
    </xf>
    <xf numFmtId="0" fontId="3" fillId="0" borderId="8" xfId="0"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3" xfId="2" applyNumberFormat="1" applyFont="1" applyFill="1" applyBorder="1" applyAlignment="1" applyProtection="1">
      <alignment horizontal="right" vertical="center"/>
      <protection locked="0"/>
    </xf>
    <xf numFmtId="176" fontId="3" fillId="0" borderId="14" xfId="2" applyNumberFormat="1" applyFont="1" applyFill="1" applyBorder="1" applyAlignment="1" applyProtection="1">
      <alignment horizontal="right" vertical="center"/>
      <protection locked="0"/>
    </xf>
    <xf numFmtId="176" fontId="3" fillId="0" borderId="34" xfId="2" applyNumberFormat="1" applyFont="1" applyFill="1" applyBorder="1" applyAlignment="1" applyProtection="1">
      <alignment horizontal="right" vertical="center"/>
      <protection locked="0"/>
    </xf>
    <xf numFmtId="177" fontId="24" fillId="0" borderId="0" xfId="2" applyNumberFormat="1" applyFont="1" applyFill="1" applyBorder="1" applyAlignment="1">
      <alignment horizontal="center" vertical="center"/>
    </xf>
    <xf numFmtId="176" fontId="8" fillId="0" borderId="4" xfId="0" applyNumberFormat="1" applyFont="1" applyBorder="1" applyAlignment="1">
      <alignment horizontal="center" vertical="center" wrapText="1"/>
    </xf>
    <xf numFmtId="176" fontId="17" fillId="0" borderId="38" xfId="0" applyNumberFormat="1" applyFont="1" applyFill="1" applyBorder="1" applyAlignment="1">
      <alignment horizontal="right" vertical="center"/>
    </xf>
    <xf numFmtId="176" fontId="18" fillId="0" borderId="10" xfId="0" applyNumberFormat="1" applyFont="1" applyFill="1" applyBorder="1" applyAlignment="1">
      <alignment horizontal="right" vertical="center"/>
    </xf>
    <xf numFmtId="176" fontId="7" fillId="0" borderId="15"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2" borderId="10" xfId="2" applyNumberFormat="1" applyFont="1" applyFill="1" applyBorder="1" applyAlignment="1">
      <alignment horizontal="right" vertical="center"/>
    </xf>
    <xf numFmtId="176" fontId="3" fillId="0" borderId="10" xfId="2" applyNumberFormat="1" applyFont="1" applyFill="1" applyBorder="1" applyAlignment="1" applyProtection="1">
      <alignment horizontal="right" vertical="center"/>
      <protection locked="0"/>
    </xf>
    <xf numFmtId="176" fontId="7" fillId="2" borderId="10" xfId="0" applyNumberFormat="1" applyFont="1" applyFill="1" applyBorder="1" applyAlignment="1">
      <alignment horizontal="right" vertical="center"/>
    </xf>
    <xf numFmtId="176" fontId="7" fillId="3" borderId="10" xfId="0" applyNumberFormat="1" applyFont="1" applyFill="1" applyBorder="1" applyAlignment="1">
      <alignment horizontal="right" vertical="center"/>
    </xf>
    <xf numFmtId="0" fontId="3" fillId="0" borderId="10" xfId="0" applyFont="1" applyFill="1" applyBorder="1" applyAlignment="1" applyProtection="1">
      <alignment vertical="center"/>
      <protection locked="0"/>
    </xf>
    <xf numFmtId="176" fontId="3" fillId="0" borderId="15" xfId="2" applyNumberFormat="1" applyFont="1" applyFill="1" applyBorder="1" applyAlignment="1" applyProtection="1">
      <alignment horizontal="right" vertical="center"/>
      <protection locked="0"/>
    </xf>
    <xf numFmtId="177" fontId="3" fillId="0" borderId="8" xfId="0" applyNumberFormat="1" applyFont="1" applyFill="1" applyBorder="1" applyAlignment="1" applyProtection="1">
      <alignment vertical="center"/>
      <protection locked="0"/>
    </xf>
    <xf numFmtId="176" fontId="5" fillId="0" borderId="0" xfId="0" applyNumberFormat="1" applyFont="1"/>
    <xf numFmtId="176" fontId="23" fillId="0" borderId="8" xfId="2" applyNumberFormat="1" applyFont="1" applyFill="1" applyBorder="1" applyAlignment="1" applyProtection="1">
      <alignment horizontal="right" vertical="center"/>
      <protection locked="0"/>
    </xf>
    <xf numFmtId="176" fontId="3" fillId="0" borderId="35" xfId="2" applyNumberFormat="1" applyFont="1" applyFill="1" applyBorder="1" applyAlignment="1" applyProtection="1">
      <alignment horizontal="right" vertical="center"/>
      <protection locked="0"/>
    </xf>
    <xf numFmtId="176" fontId="23" fillId="0" borderId="17" xfId="2" applyNumberFormat="1" applyFont="1" applyFill="1" applyBorder="1" applyAlignment="1" applyProtection="1">
      <alignment horizontal="right" vertical="center"/>
      <protection locked="0"/>
    </xf>
    <xf numFmtId="179" fontId="25" fillId="0" borderId="12" xfId="0" applyNumberFormat="1" applyFont="1" applyFill="1" applyBorder="1" applyAlignment="1">
      <alignment horizontal="center" vertical="center"/>
    </xf>
    <xf numFmtId="176" fontId="23" fillId="0" borderId="23" xfId="2" applyNumberFormat="1" applyFont="1" applyFill="1" applyBorder="1" applyAlignment="1" applyProtection="1">
      <alignment horizontal="right" vertical="center"/>
      <protection locked="0"/>
    </xf>
    <xf numFmtId="176" fontId="23" fillId="0" borderId="10" xfId="2" applyNumberFormat="1" applyFont="1" applyFill="1" applyBorder="1" applyAlignment="1" applyProtection="1">
      <alignment horizontal="right" vertical="center"/>
      <protection locked="0"/>
    </xf>
    <xf numFmtId="0" fontId="9" fillId="0" borderId="0" xfId="0" applyFont="1" applyAlignment="1">
      <alignment vertical="center"/>
    </xf>
    <xf numFmtId="176" fontId="3" fillId="4" borderId="22" xfId="2" applyNumberFormat="1" applyFont="1" applyFill="1" applyBorder="1" applyAlignment="1" applyProtection="1">
      <alignment horizontal="right" vertical="center"/>
      <protection locked="0"/>
    </xf>
    <xf numFmtId="41" fontId="4" fillId="0" borderId="0" xfId="1" applyFont="1" applyAlignment="1">
      <alignment vertical="center"/>
    </xf>
    <xf numFmtId="0" fontId="26" fillId="0" borderId="0" xfId="0" applyFont="1" applyAlignment="1">
      <alignment vertical="center"/>
    </xf>
    <xf numFmtId="0" fontId="6" fillId="0" borderId="8" xfId="0" applyFont="1" applyFill="1" applyBorder="1" applyAlignment="1" applyProtection="1">
      <alignment vertical="center"/>
      <protection locked="0"/>
    </xf>
    <xf numFmtId="176" fontId="7" fillId="0" borderId="8" xfId="2" applyNumberFormat="1" applyFont="1" applyFill="1" applyBorder="1" applyAlignment="1" applyProtection="1">
      <alignment horizontal="right" vertical="center"/>
      <protection locked="0"/>
    </xf>
    <xf numFmtId="176" fontId="3" fillId="5" borderId="10" xfId="2" applyNumberFormat="1" applyFont="1" applyFill="1" applyBorder="1" applyAlignment="1" applyProtection="1">
      <alignment horizontal="right" vertical="center"/>
      <protection locked="0"/>
    </xf>
    <xf numFmtId="0" fontId="27" fillId="0" borderId="0" xfId="0" applyFont="1" applyAlignment="1">
      <alignment vertical="center"/>
    </xf>
    <xf numFmtId="176" fontId="3" fillId="5" borderId="8" xfId="2" applyNumberFormat="1" applyFont="1" applyFill="1" applyBorder="1" applyAlignment="1" applyProtection="1">
      <alignment horizontal="right" vertical="center"/>
      <protection locked="0"/>
    </xf>
    <xf numFmtId="176" fontId="29" fillId="6" borderId="0" xfId="1" applyNumberFormat="1" applyFont="1" applyFill="1" applyBorder="1" applyAlignment="1" applyProtection="1">
      <alignment horizontal="left" vertical="center"/>
    </xf>
    <xf numFmtId="176" fontId="28" fillId="6" borderId="0" xfId="0" applyNumberFormat="1" applyFont="1" applyFill="1" applyBorder="1" applyAlignment="1" applyProtection="1">
      <alignment horizontal="center" vertical="center" shrinkToFit="1"/>
    </xf>
    <xf numFmtId="176" fontId="29" fillId="6" borderId="0" xfId="0" applyNumberFormat="1" applyFont="1" applyFill="1" applyAlignment="1">
      <alignment vertical="center"/>
    </xf>
    <xf numFmtId="176" fontId="29" fillId="6" borderId="0" xfId="0" applyNumberFormat="1" applyFont="1" applyFill="1" applyBorder="1" applyAlignment="1" applyProtection="1">
      <alignment vertical="center"/>
    </xf>
    <xf numFmtId="176" fontId="29" fillId="6" borderId="0" xfId="0" applyNumberFormat="1" applyFont="1" applyFill="1" applyAlignment="1" applyProtection="1">
      <alignment vertical="center"/>
    </xf>
    <xf numFmtId="0" fontId="35" fillId="6" borderId="0" xfId="0" applyFont="1" applyFill="1" applyAlignment="1">
      <alignment vertical="center"/>
    </xf>
    <xf numFmtId="176" fontId="32" fillId="6" borderId="0" xfId="1" applyNumberFormat="1" applyFont="1" applyFill="1" applyBorder="1" applyAlignment="1" applyProtection="1">
      <alignment horizontal="left" vertical="center"/>
    </xf>
    <xf numFmtId="176" fontId="32" fillId="6" borderId="0" xfId="1" applyNumberFormat="1" applyFont="1" applyFill="1" applyBorder="1" applyAlignment="1" applyProtection="1">
      <alignment vertical="center" shrinkToFit="1"/>
    </xf>
    <xf numFmtId="0" fontId="35" fillId="6" borderId="0" xfId="0" applyFont="1" applyFill="1" applyAlignment="1">
      <alignment horizontal="right" vertical="center"/>
    </xf>
    <xf numFmtId="0" fontId="35" fillId="6" borderId="0" xfId="0" applyFont="1" applyFill="1" applyBorder="1" applyAlignment="1">
      <alignment vertical="center"/>
    </xf>
    <xf numFmtId="0" fontId="30" fillId="6" borderId="0" xfId="0" applyFont="1" applyFill="1" applyBorder="1" applyAlignment="1">
      <alignment vertical="center"/>
    </xf>
    <xf numFmtId="176" fontId="31" fillId="6" borderId="8" xfId="1" applyNumberFormat="1" applyFont="1" applyFill="1" applyBorder="1" applyAlignment="1">
      <alignment horizontal="center" vertical="center" wrapText="1"/>
    </xf>
    <xf numFmtId="176" fontId="31" fillId="6" borderId="2" xfId="0" applyNumberFormat="1" applyFont="1" applyFill="1" applyBorder="1" applyAlignment="1">
      <alignment horizontal="center" vertical="center"/>
    </xf>
    <xf numFmtId="176" fontId="31" fillId="6" borderId="61" xfId="0" applyNumberFormat="1" applyFont="1" applyFill="1" applyBorder="1" applyAlignment="1">
      <alignment horizontal="center" vertical="center"/>
    </xf>
    <xf numFmtId="0" fontId="30" fillId="6" borderId="0" xfId="0" applyFont="1" applyFill="1" applyAlignment="1">
      <alignment vertical="center"/>
    </xf>
    <xf numFmtId="176" fontId="31" fillId="6" borderId="5" xfId="1" applyNumberFormat="1" applyFont="1" applyFill="1" applyBorder="1" applyAlignment="1">
      <alignment horizontal="right" vertical="center"/>
    </xf>
    <xf numFmtId="176" fontId="31" fillId="6" borderId="62" xfId="0" applyNumberFormat="1" applyFont="1" applyFill="1" applyBorder="1" applyAlignment="1">
      <alignment horizontal="right" vertical="center"/>
    </xf>
    <xf numFmtId="0" fontId="29" fillId="6" borderId="0" xfId="0" applyFont="1" applyFill="1" applyAlignment="1">
      <alignment vertical="center"/>
    </xf>
    <xf numFmtId="176" fontId="28" fillId="6" borderId="7" xfId="1" applyNumberFormat="1" applyFont="1" applyFill="1" applyBorder="1" applyAlignment="1" applyProtection="1">
      <alignment horizontal="center" vertical="center" shrinkToFit="1"/>
    </xf>
    <xf numFmtId="176" fontId="28" fillId="6" borderId="72" xfId="1" applyNumberFormat="1" applyFont="1" applyFill="1" applyBorder="1" applyAlignment="1" applyProtection="1">
      <alignment horizontal="center" vertical="center" shrinkToFit="1"/>
    </xf>
    <xf numFmtId="176" fontId="28" fillId="6" borderId="8" xfId="1" applyNumberFormat="1" applyFont="1" applyFill="1" applyBorder="1" applyAlignment="1">
      <alignment vertical="center" shrinkToFit="1"/>
    </xf>
    <xf numFmtId="176" fontId="28" fillId="6" borderId="52" xfId="0" applyNumberFormat="1" applyFont="1" applyFill="1" applyBorder="1" applyAlignment="1">
      <alignment horizontal="right" vertical="center" shrinkToFit="1"/>
    </xf>
    <xf numFmtId="176" fontId="28" fillId="6" borderId="50" xfId="1" quotePrefix="1" applyNumberFormat="1" applyFont="1" applyFill="1" applyBorder="1" applyAlignment="1" applyProtection="1">
      <alignment horizontal="center" vertical="center" shrinkToFit="1"/>
    </xf>
    <xf numFmtId="176" fontId="28" fillId="6" borderId="8" xfId="1" applyNumberFormat="1" applyFont="1" applyFill="1" applyBorder="1" applyAlignment="1">
      <alignment horizontal="right" vertical="center" shrinkToFit="1"/>
    </xf>
    <xf numFmtId="176" fontId="28" fillId="6" borderId="12" xfId="1" applyNumberFormat="1" applyFont="1" applyFill="1" applyBorder="1" applyAlignment="1" applyProtection="1">
      <alignment horizontal="center" vertical="center" shrinkToFit="1"/>
    </xf>
    <xf numFmtId="176" fontId="28" fillId="6" borderId="0" xfId="1" applyNumberFormat="1" applyFont="1" applyFill="1" applyBorder="1" applyAlignment="1" applyProtection="1">
      <alignment horizontal="center" vertical="center" shrinkToFit="1"/>
    </xf>
    <xf numFmtId="176" fontId="28" fillId="6" borderId="12" xfId="0" applyNumberFormat="1" applyFont="1" applyFill="1" applyBorder="1" applyAlignment="1" applyProtection="1">
      <alignment horizontal="center" vertical="center" shrinkToFit="1"/>
    </xf>
    <xf numFmtId="176" fontId="28" fillId="6" borderId="51" xfId="1" applyNumberFormat="1" applyFont="1" applyFill="1" applyBorder="1" applyAlignment="1" applyProtection="1">
      <alignment horizontal="center" vertical="center" shrinkToFit="1"/>
    </xf>
    <xf numFmtId="0" fontId="28" fillId="6" borderId="8" xfId="0" applyFont="1" applyFill="1" applyBorder="1" applyAlignment="1">
      <alignment horizontal="center" vertical="center"/>
    </xf>
    <xf numFmtId="0" fontId="28" fillId="6" borderId="12" xfId="0" applyFont="1" applyFill="1" applyBorder="1" applyAlignment="1">
      <alignment vertical="center"/>
    </xf>
    <xf numFmtId="0" fontId="28" fillId="6" borderId="0" xfId="0" applyFont="1" applyFill="1" applyBorder="1" applyAlignment="1">
      <alignment vertical="center"/>
    </xf>
    <xf numFmtId="176" fontId="28" fillId="6" borderId="8" xfId="0" applyNumberFormat="1" applyFont="1" applyFill="1" applyBorder="1" applyAlignment="1">
      <alignment horizontal="right" vertical="center" shrinkToFit="1"/>
    </xf>
    <xf numFmtId="176" fontId="28" fillId="6" borderId="37" xfId="1" applyNumberFormat="1" applyFont="1" applyFill="1" applyBorder="1" applyAlignment="1" applyProtection="1">
      <alignment horizontal="center" vertical="center" shrinkToFit="1"/>
    </xf>
    <xf numFmtId="176" fontId="28" fillId="6" borderId="51" xfId="1" quotePrefix="1" applyNumberFormat="1" applyFont="1" applyFill="1" applyBorder="1" applyAlignment="1" applyProtection="1">
      <alignment horizontal="center" vertical="center" shrinkToFit="1"/>
    </xf>
    <xf numFmtId="176" fontId="28" fillId="6" borderId="7" xfId="0" applyNumberFormat="1" applyFont="1" applyFill="1" applyBorder="1" applyAlignment="1" applyProtection="1">
      <alignment horizontal="center" vertical="center" shrinkToFit="1"/>
    </xf>
    <xf numFmtId="176" fontId="28" fillId="6" borderId="8" xfId="0" applyNumberFormat="1" applyFont="1" applyFill="1" applyBorder="1" applyAlignment="1">
      <alignment vertical="center" shrinkToFit="1"/>
    </xf>
    <xf numFmtId="176" fontId="28" fillId="6" borderId="12" xfId="0" applyNumberFormat="1" applyFont="1" applyFill="1" applyBorder="1" applyAlignment="1" applyProtection="1">
      <alignment vertical="center" shrinkToFit="1"/>
    </xf>
    <xf numFmtId="176" fontId="28" fillId="6" borderId="59" xfId="1" applyNumberFormat="1" applyFont="1" applyFill="1" applyBorder="1" applyAlignment="1" applyProtection="1">
      <alignment horizontal="center" vertical="center" shrinkToFit="1"/>
    </xf>
    <xf numFmtId="176" fontId="28" fillId="6" borderId="5" xfId="1" applyNumberFormat="1" applyFont="1" applyFill="1" applyBorder="1" applyAlignment="1" applyProtection="1">
      <alignment horizontal="center" vertical="center" shrinkToFit="1"/>
    </xf>
    <xf numFmtId="176" fontId="28" fillId="6" borderId="0" xfId="0" applyNumberFormat="1" applyFont="1" applyFill="1" applyBorder="1" applyAlignment="1" applyProtection="1">
      <alignment vertical="center" shrinkToFit="1"/>
    </xf>
    <xf numFmtId="176" fontId="28" fillId="6" borderId="65" xfId="1" applyNumberFormat="1" applyFont="1" applyFill="1" applyBorder="1" applyAlignment="1" applyProtection="1">
      <alignment horizontal="center" vertical="center" shrinkToFit="1"/>
    </xf>
    <xf numFmtId="176" fontId="28" fillId="6" borderId="75" xfId="1" applyNumberFormat="1" applyFont="1" applyFill="1" applyBorder="1" applyAlignment="1" applyProtection="1">
      <alignment horizontal="center" vertical="center" shrinkToFit="1"/>
    </xf>
    <xf numFmtId="176" fontId="28" fillId="6" borderId="53" xfId="1" applyNumberFormat="1" applyFont="1" applyFill="1" applyBorder="1" applyAlignment="1" applyProtection="1">
      <alignment horizontal="center" vertical="center" shrinkToFit="1"/>
    </xf>
    <xf numFmtId="176" fontId="28" fillId="6" borderId="53" xfId="1" applyNumberFormat="1" applyFont="1" applyFill="1" applyBorder="1" applyAlignment="1">
      <alignment horizontal="right" vertical="center" shrinkToFit="1"/>
    </xf>
    <xf numFmtId="176" fontId="28" fillId="6" borderId="51" xfId="0" applyNumberFormat="1" applyFont="1" applyFill="1" applyBorder="1" applyAlignment="1" applyProtection="1">
      <alignment vertical="center"/>
    </xf>
    <xf numFmtId="176" fontId="28" fillId="6" borderId="12" xfId="0" applyNumberFormat="1" applyFont="1" applyFill="1" applyBorder="1" applyAlignment="1" applyProtection="1">
      <alignment vertical="center"/>
    </xf>
    <xf numFmtId="0" fontId="28" fillId="6" borderId="0" xfId="0" applyFont="1" applyFill="1" applyBorder="1" applyAlignment="1">
      <alignment vertical="center" shrinkToFit="1"/>
    </xf>
    <xf numFmtId="176" fontId="28" fillId="6" borderId="0" xfId="0" applyNumberFormat="1" applyFont="1" applyFill="1" applyBorder="1" applyAlignment="1">
      <alignment vertical="center" shrinkToFit="1"/>
    </xf>
    <xf numFmtId="176" fontId="28" fillId="6" borderId="0" xfId="1" applyNumberFormat="1" applyFont="1" applyFill="1" applyBorder="1" applyAlignment="1">
      <alignment horizontal="right" vertical="center" shrinkToFit="1"/>
    </xf>
    <xf numFmtId="176" fontId="28" fillId="6" borderId="58" xfId="1" quotePrefix="1" applyNumberFormat="1" applyFont="1" applyFill="1" applyBorder="1" applyAlignment="1" applyProtection="1">
      <alignment horizontal="center" vertical="center" shrinkToFit="1"/>
    </xf>
    <xf numFmtId="176" fontId="28" fillId="6" borderId="59" xfId="1" quotePrefix="1" applyNumberFormat="1" applyFont="1" applyFill="1" applyBorder="1" applyAlignment="1" applyProtection="1">
      <alignment horizontal="center" vertical="center" shrinkToFit="1"/>
    </xf>
    <xf numFmtId="0" fontId="37" fillId="6" borderId="0" xfId="0" applyFont="1" applyFill="1" applyAlignment="1">
      <alignment vertical="center"/>
    </xf>
    <xf numFmtId="176" fontId="28" fillId="6" borderId="53" xfId="0" applyNumberFormat="1" applyFont="1" applyFill="1" applyBorder="1" applyAlignment="1">
      <alignment vertical="center" shrinkToFit="1"/>
    </xf>
    <xf numFmtId="176" fontId="32" fillId="6" borderId="0" xfId="0" applyNumberFormat="1" applyFont="1" applyFill="1" applyAlignment="1" applyProtection="1">
      <alignment vertical="center"/>
    </xf>
    <xf numFmtId="176" fontId="32" fillId="6" borderId="0" xfId="0" applyNumberFormat="1" applyFont="1" applyFill="1" applyAlignment="1" applyProtection="1">
      <alignment vertical="center" shrinkToFit="1"/>
    </xf>
    <xf numFmtId="0" fontId="28" fillId="6" borderId="0" xfId="0" applyFont="1" applyFill="1" applyBorder="1" applyAlignment="1">
      <alignment horizontal="right" vertical="center" shrinkToFit="1"/>
    </xf>
    <xf numFmtId="176" fontId="32" fillId="6" borderId="0" xfId="0" applyNumberFormat="1" applyFont="1" applyFill="1" applyBorder="1" applyAlignment="1" applyProtection="1">
      <alignment vertical="center"/>
    </xf>
    <xf numFmtId="176" fontId="32" fillId="6" borderId="0" xfId="0" applyNumberFormat="1" applyFont="1" applyFill="1" applyBorder="1" applyAlignment="1" applyProtection="1">
      <alignment vertical="center" shrinkToFit="1"/>
    </xf>
    <xf numFmtId="0" fontId="35" fillId="6" borderId="0" xfId="0" applyFont="1" applyFill="1" applyBorder="1" applyAlignment="1">
      <alignment horizontal="right" vertical="center"/>
    </xf>
    <xf numFmtId="176" fontId="29" fillId="6" borderId="0" xfId="1" applyNumberFormat="1" applyFont="1" applyFill="1" applyBorder="1" applyAlignment="1" applyProtection="1">
      <alignment horizontal="center" vertical="center"/>
    </xf>
    <xf numFmtId="176" fontId="28"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xf>
    <xf numFmtId="176" fontId="32" fillId="6" borderId="0" xfId="1" applyNumberFormat="1" applyFont="1" applyFill="1" applyBorder="1" applyAlignment="1" applyProtection="1">
      <alignment horizontal="center" vertical="center" shrinkToFit="1"/>
    </xf>
    <xf numFmtId="176" fontId="32" fillId="6" borderId="0" xfId="1" applyNumberFormat="1" applyFont="1" applyFill="1" applyBorder="1" applyAlignment="1">
      <alignment horizontal="right" vertical="center"/>
    </xf>
    <xf numFmtId="176" fontId="32" fillId="6" borderId="0" xfId="0" applyNumberFormat="1" applyFont="1" applyFill="1" applyBorder="1" applyAlignment="1">
      <alignment horizontal="right" vertical="center"/>
    </xf>
    <xf numFmtId="176" fontId="37" fillId="6" borderId="0" xfId="0" applyNumberFormat="1" applyFont="1" applyFill="1" applyBorder="1" applyAlignment="1" applyProtection="1">
      <alignment vertical="center"/>
    </xf>
    <xf numFmtId="176" fontId="37" fillId="6" borderId="0" xfId="0" applyNumberFormat="1" applyFont="1" applyFill="1" applyAlignment="1" applyProtection="1">
      <alignment vertical="center"/>
    </xf>
    <xf numFmtId="176" fontId="37" fillId="6" borderId="0" xfId="0" applyNumberFormat="1" applyFont="1" applyFill="1" applyAlignment="1" applyProtection="1">
      <alignment vertical="center" shrinkToFit="1"/>
    </xf>
    <xf numFmtId="0" fontId="39" fillId="0" borderId="0" xfId="0" applyFont="1" applyBorder="1" applyAlignment="1">
      <alignment vertical="top"/>
    </xf>
    <xf numFmtId="0" fontId="39" fillId="0" borderId="0" xfId="0" applyFont="1" applyAlignment="1">
      <alignment vertical="top"/>
    </xf>
    <xf numFmtId="0" fontId="39" fillId="0" borderId="0" xfId="0" applyFont="1" applyBorder="1" applyAlignment="1">
      <alignment horizontal="center" vertical="top"/>
    </xf>
    <xf numFmtId="49" fontId="39" fillId="0" borderId="0" xfId="0" applyNumberFormat="1" applyFont="1" applyBorder="1" applyAlignment="1" applyProtection="1">
      <alignment horizontal="right" vertical="top"/>
      <protection locked="0"/>
    </xf>
    <xf numFmtId="49" fontId="42" fillId="0" borderId="0" xfId="0" applyNumberFormat="1" applyFont="1" applyBorder="1" applyAlignment="1">
      <alignment vertical="top"/>
    </xf>
    <xf numFmtId="176" fontId="39" fillId="0" borderId="0" xfId="0" applyNumberFormat="1" applyFont="1" applyBorder="1" applyAlignment="1">
      <alignment vertical="top" wrapText="1"/>
    </xf>
    <xf numFmtId="176" fontId="40" fillId="0" borderId="0" xfId="0" applyNumberFormat="1" applyFont="1" applyBorder="1" applyAlignment="1">
      <alignment vertical="top" wrapText="1"/>
    </xf>
    <xf numFmtId="0" fontId="39" fillId="0" borderId="0" xfId="0" applyFont="1" applyBorder="1" applyAlignment="1">
      <alignment vertical="top" shrinkToFit="1"/>
    </xf>
    <xf numFmtId="0" fontId="39" fillId="0" borderId="0" xfId="0" applyFont="1" applyBorder="1" applyAlignment="1">
      <alignment horizontal="justify" vertical="top" wrapText="1"/>
    </xf>
    <xf numFmtId="0" fontId="39" fillId="0" borderId="0" xfId="0" applyFont="1" applyBorder="1" applyAlignment="1">
      <alignment horizontal="left" vertical="top"/>
    </xf>
    <xf numFmtId="0" fontId="40" fillId="0" borderId="0" xfId="0" applyFont="1" applyBorder="1" applyAlignment="1">
      <alignment vertical="top"/>
    </xf>
    <xf numFmtId="180" fontId="28" fillId="6" borderId="8" xfId="1" applyNumberFormat="1" applyFont="1" applyFill="1" applyBorder="1" applyAlignment="1" applyProtection="1">
      <alignment horizontal="center" vertical="center" shrinkToFit="1"/>
    </xf>
    <xf numFmtId="180" fontId="28" fillId="6" borderId="53" xfId="1" applyNumberFormat="1" applyFont="1" applyFill="1" applyBorder="1" applyAlignment="1" applyProtection="1">
      <alignment horizontal="center" vertical="center" shrinkToFit="1"/>
    </xf>
    <xf numFmtId="176" fontId="31" fillId="6" borderId="78" xfId="1" applyNumberFormat="1" applyFont="1" applyFill="1" applyBorder="1" applyAlignment="1">
      <alignment horizontal="right" vertical="center"/>
    </xf>
    <xf numFmtId="176" fontId="28" fillId="6" borderId="0" xfId="0" applyNumberFormat="1" applyFont="1" applyFill="1" applyBorder="1" applyAlignment="1">
      <alignment horizontal="right" vertical="center" shrinkToFit="1"/>
    </xf>
    <xf numFmtId="176" fontId="30" fillId="6" borderId="0" xfId="1" applyNumberFormat="1" applyFont="1" applyFill="1" applyBorder="1" applyAlignment="1" applyProtection="1">
      <alignment horizontal="left" vertical="center"/>
    </xf>
    <xf numFmtId="176" fontId="28" fillId="6" borderId="8" xfId="1" applyNumberFormat="1" applyFont="1" applyFill="1" applyBorder="1" applyAlignment="1" applyProtection="1">
      <alignment horizontal="right" vertical="center" shrinkToFit="1"/>
    </xf>
    <xf numFmtId="176" fontId="28" fillId="6" borderId="8" xfId="0" applyNumberFormat="1" applyFont="1" applyFill="1" applyBorder="1" applyAlignment="1">
      <alignment horizontal="center" vertical="center" shrinkToFit="1"/>
    </xf>
    <xf numFmtId="176" fontId="31" fillId="6" borderId="20" xfId="0" applyNumberFormat="1" applyFont="1" applyFill="1" applyBorder="1" applyAlignment="1">
      <alignment horizontal="center" vertical="center"/>
    </xf>
    <xf numFmtId="0" fontId="28" fillId="6" borderId="0" xfId="0" applyFont="1" applyFill="1" applyAlignment="1">
      <alignment vertical="center"/>
    </xf>
    <xf numFmtId="176" fontId="28" fillId="6" borderId="0" xfId="1" applyNumberFormat="1" applyFont="1" applyFill="1" applyBorder="1" applyAlignment="1">
      <alignment horizontal="right" vertical="center"/>
    </xf>
    <xf numFmtId="0" fontId="31" fillId="6" borderId="2" xfId="0" applyFont="1" applyFill="1" applyBorder="1" applyAlignment="1">
      <alignment horizontal="center" vertical="center"/>
    </xf>
    <xf numFmtId="181" fontId="28" fillId="6" borderId="8" xfId="1" applyNumberFormat="1" applyFont="1" applyFill="1" applyBorder="1" applyAlignment="1">
      <alignment vertical="center" shrinkToFit="1"/>
    </xf>
    <xf numFmtId="177" fontId="28" fillId="6" borderId="8" xfId="0" applyNumberFormat="1" applyFont="1" applyFill="1" applyBorder="1" applyAlignment="1">
      <alignment vertical="center" shrinkToFit="1"/>
    </xf>
    <xf numFmtId="176" fontId="28" fillId="6" borderId="8" xfId="1" applyNumberFormat="1" applyFont="1" applyFill="1" applyBorder="1" applyAlignment="1" applyProtection="1">
      <alignment horizontal="center" vertical="center" wrapText="1" shrinkToFit="1"/>
    </xf>
    <xf numFmtId="176" fontId="28" fillId="6" borderId="8" xfId="0" applyNumberFormat="1" applyFont="1" applyFill="1" applyBorder="1" applyAlignment="1" applyProtection="1">
      <alignment horizontal="center" vertical="center" shrinkToFit="1"/>
    </xf>
    <xf numFmtId="0" fontId="31" fillId="6" borderId="23" xfId="0" applyFont="1" applyFill="1" applyBorder="1" applyAlignment="1">
      <alignment horizontal="center" vertical="center" wrapText="1"/>
    </xf>
    <xf numFmtId="0" fontId="31" fillId="6" borderId="20" xfId="0" applyFont="1" applyFill="1" applyBorder="1" applyAlignment="1">
      <alignment horizontal="center" vertical="center"/>
    </xf>
    <xf numFmtId="176" fontId="4" fillId="6" borderId="0" xfId="0" applyNumberFormat="1" applyFont="1" applyFill="1" applyBorder="1" applyAlignment="1">
      <alignment vertical="center"/>
    </xf>
    <xf numFmtId="176" fontId="4" fillId="6" borderId="0" xfId="1" applyNumberFormat="1" applyFont="1" applyFill="1" applyBorder="1" applyAlignment="1" applyProtection="1">
      <alignment horizontal="left" vertical="center"/>
    </xf>
    <xf numFmtId="176" fontId="4" fillId="6" borderId="0" xfId="1" applyNumberFormat="1" applyFont="1" applyFill="1" applyBorder="1" applyAlignment="1" applyProtection="1">
      <alignment vertical="center"/>
    </xf>
    <xf numFmtId="180" fontId="4" fillId="6" borderId="0" xfId="1" applyNumberFormat="1" applyFont="1" applyFill="1" applyBorder="1" applyAlignment="1" applyProtection="1">
      <alignment horizontal="right" vertical="center"/>
    </xf>
    <xf numFmtId="176" fontId="4" fillId="6" borderId="0" xfId="0" applyNumberFormat="1" applyFont="1" applyFill="1" applyBorder="1" applyAlignment="1" applyProtection="1">
      <alignment horizontal="left" vertical="center"/>
    </xf>
    <xf numFmtId="176" fontId="4" fillId="6" borderId="0" xfId="1" applyNumberFormat="1" applyFont="1" applyFill="1" applyBorder="1" applyAlignment="1" applyProtection="1">
      <alignment horizontal="right" vertical="center"/>
    </xf>
    <xf numFmtId="176" fontId="5" fillId="6" borderId="75" xfId="1" applyNumberFormat="1" applyFont="1" applyFill="1" applyBorder="1" applyAlignment="1" applyProtection="1">
      <alignment horizontal="left" vertical="center"/>
    </xf>
    <xf numFmtId="176" fontId="5" fillId="6" borderId="0" xfId="0" applyNumberFormat="1" applyFont="1" applyFill="1" applyAlignment="1">
      <alignment vertical="center"/>
    </xf>
    <xf numFmtId="180" fontId="7" fillId="6" borderId="2" xfId="1" applyNumberFormat="1" applyFont="1" applyFill="1" applyBorder="1" applyAlignment="1" applyProtection="1">
      <alignment horizontal="right" vertical="center"/>
    </xf>
    <xf numFmtId="0" fontId="7" fillId="6" borderId="2" xfId="0" applyFont="1" applyFill="1" applyBorder="1" applyAlignment="1" applyProtection="1">
      <alignment horizontal="center" vertical="center"/>
    </xf>
    <xf numFmtId="0" fontId="7" fillId="6" borderId="2" xfId="0" applyFont="1" applyFill="1" applyBorder="1" applyAlignment="1" applyProtection="1">
      <alignment horizontal="center" vertical="center" wrapText="1"/>
    </xf>
    <xf numFmtId="0" fontId="7" fillId="6" borderId="61" xfId="0" applyFont="1" applyFill="1" applyBorder="1" applyAlignment="1" applyProtection="1">
      <alignment horizontal="center" vertical="center"/>
    </xf>
    <xf numFmtId="178" fontId="5" fillId="6" borderId="0" xfId="0" applyNumberFormat="1" applyFont="1" applyFill="1" applyBorder="1" applyAlignment="1">
      <alignment vertical="center"/>
    </xf>
    <xf numFmtId="180" fontId="7" fillId="6" borderId="5" xfId="1" applyNumberFormat="1" applyFont="1" applyFill="1" applyBorder="1" applyAlignment="1" applyProtection="1">
      <alignment horizontal="center" vertical="center"/>
    </xf>
    <xf numFmtId="176" fontId="7" fillId="6" borderId="5" xfId="0" applyNumberFormat="1" applyFont="1" applyFill="1" applyBorder="1" applyAlignment="1" applyProtection="1">
      <alignment horizontal="left" vertical="center" shrinkToFit="1"/>
    </xf>
    <xf numFmtId="176" fontId="7" fillId="6" borderId="62" xfId="0" applyNumberFormat="1" applyFont="1" applyFill="1" applyBorder="1" applyAlignment="1" applyProtection="1">
      <alignment horizontal="right" vertical="center" shrinkToFit="1"/>
    </xf>
    <xf numFmtId="176" fontId="3" fillId="6" borderId="58" xfId="1" quotePrefix="1" applyNumberFormat="1" applyFont="1" applyFill="1" applyBorder="1" applyAlignment="1" applyProtection="1">
      <alignment horizontal="center" vertical="center"/>
    </xf>
    <xf numFmtId="180" fontId="3" fillId="6" borderId="8" xfId="1" applyNumberFormat="1" applyFont="1" applyFill="1" applyBorder="1" applyAlignment="1" applyProtection="1">
      <alignment horizontal="center" vertical="center"/>
    </xf>
    <xf numFmtId="176" fontId="4" fillId="6" borderId="0" xfId="0" applyNumberFormat="1" applyFont="1" applyFill="1" applyAlignment="1">
      <alignment vertical="center"/>
    </xf>
    <xf numFmtId="176" fontId="3" fillId="6" borderId="50" xfId="1" applyNumberFormat="1" applyFont="1" applyFill="1" applyBorder="1" applyAlignment="1" applyProtection="1">
      <alignment horizontal="center" vertical="center"/>
    </xf>
    <xf numFmtId="176" fontId="3" fillId="6" borderId="7" xfId="1" applyNumberFormat="1" applyFont="1" applyFill="1" applyBorder="1" applyAlignment="1" applyProtection="1">
      <alignment horizontal="center" vertical="center"/>
    </xf>
    <xf numFmtId="176" fontId="3" fillId="6" borderId="51" xfId="1" applyNumberFormat="1" applyFont="1" applyFill="1" applyBorder="1" applyAlignment="1" applyProtection="1">
      <alignment horizontal="center" vertical="center"/>
    </xf>
    <xf numFmtId="176" fontId="3" fillId="6" borderId="12"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xf>
    <xf numFmtId="180" fontId="3" fillId="6" borderId="7"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left" vertical="center" shrinkToFit="1"/>
    </xf>
    <xf numFmtId="176" fontId="3" fillId="6" borderId="8" xfId="0" applyNumberFormat="1" applyFont="1" applyFill="1" applyBorder="1" applyAlignment="1" applyProtection="1">
      <alignment horizontal="right" vertical="center" wrapText="1" shrinkToFit="1"/>
    </xf>
    <xf numFmtId="176" fontId="3" fillId="6" borderId="52" xfId="0" applyNumberFormat="1" applyFont="1" applyFill="1" applyBorder="1" applyAlignment="1" applyProtection="1">
      <alignment horizontal="right" vertical="center" shrinkToFit="1"/>
      <protection locked="0"/>
    </xf>
    <xf numFmtId="176" fontId="3" fillId="6" borderId="12" xfId="0"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left" vertical="center" shrinkToFit="1"/>
    </xf>
    <xf numFmtId="176" fontId="3" fillId="6" borderId="73" xfId="0" applyNumberFormat="1" applyFont="1" applyFill="1" applyBorder="1" applyAlignment="1" applyProtection="1">
      <alignment horizontal="right" vertical="center" shrinkToFit="1"/>
      <protection locked="0"/>
    </xf>
    <xf numFmtId="176" fontId="3" fillId="6" borderId="52" xfId="0" applyNumberFormat="1" applyFont="1" applyFill="1" applyBorder="1" applyAlignment="1">
      <alignment vertical="center"/>
    </xf>
    <xf numFmtId="176" fontId="3" fillId="6" borderId="5" xfId="0" applyNumberFormat="1" applyFont="1" applyFill="1" applyBorder="1" applyAlignment="1" applyProtection="1">
      <alignment horizontal="center" vertical="center"/>
    </xf>
    <xf numFmtId="176" fontId="3" fillId="6" borderId="51" xfId="1" quotePrefix="1" applyNumberFormat="1" applyFont="1" applyFill="1" applyBorder="1" applyAlignment="1" applyProtection="1">
      <alignment horizontal="center" vertical="center"/>
    </xf>
    <xf numFmtId="176" fontId="3" fillId="6" borderId="52" xfId="0"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horizontal="right" vertical="center" shrinkToFit="1"/>
    </xf>
    <xf numFmtId="176" fontId="3" fillId="6" borderId="5" xfId="0" applyNumberFormat="1" applyFont="1" applyFill="1" applyBorder="1" applyAlignment="1" applyProtection="1">
      <alignment horizontal="right" vertical="center" shrinkToFit="1"/>
    </xf>
    <xf numFmtId="176" fontId="3" fillId="6" borderId="83" xfId="1" applyNumberFormat="1" applyFont="1" applyFill="1" applyBorder="1" applyAlignment="1" applyProtection="1">
      <alignment horizontal="center" vertical="center"/>
    </xf>
    <xf numFmtId="180" fontId="3" fillId="6" borderId="82" xfId="1" applyNumberFormat="1" applyFont="1" applyFill="1" applyBorder="1" applyAlignment="1" applyProtection="1">
      <alignment horizontal="center" vertical="center"/>
    </xf>
    <xf numFmtId="176" fontId="3" fillId="6" borderId="59" xfId="1" applyNumberFormat="1" applyFont="1" applyFill="1" applyBorder="1" applyAlignment="1" applyProtection="1">
      <alignment horizontal="center" vertical="center"/>
    </xf>
    <xf numFmtId="176" fontId="3" fillId="6" borderId="5" xfId="1" applyNumberFormat="1" applyFont="1" applyFill="1" applyBorder="1" applyAlignment="1" applyProtection="1">
      <alignment vertical="center"/>
    </xf>
    <xf numFmtId="176" fontId="3" fillId="6" borderId="50" xfId="1" quotePrefix="1" applyNumberFormat="1" applyFont="1" applyFill="1" applyBorder="1" applyAlignment="1" applyProtection="1">
      <alignment horizontal="center" vertical="center"/>
    </xf>
    <xf numFmtId="176" fontId="3" fillId="6" borderId="62" xfId="0"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left" vertical="center" shrinkToFit="1"/>
    </xf>
    <xf numFmtId="176" fontId="3" fillId="6" borderId="8" xfId="1" applyNumberFormat="1" applyFont="1" applyFill="1" applyBorder="1" applyAlignment="1" applyProtection="1">
      <alignment vertical="center"/>
    </xf>
    <xf numFmtId="176" fontId="3" fillId="6" borderId="63" xfId="1" applyNumberFormat="1" applyFont="1" applyFill="1" applyBorder="1" applyAlignment="1" applyProtection="1">
      <alignment horizontal="center" vertical="center"/>
    </xf>
    <xf numFmtId="176" fontId="3" fillId="6" borderId="82" xfId="1" applyNumberFormat="1" applyFont="1" applyFill="1" applyBorder="1" applyAlignment="1" applyProtection="1">
      <alignment horizontal="center" vertical="center"/>
    </xf>
    <xf numFmtId="176" fontId="3" fillId="6" borderId="58" xfId="1" quotePrefix="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center" vertical="center" shrinkToFit="1"/>
    </xf>
    <xf numFmtId="176" fontId="3" fillId="6" borderId="51" xfId="1" applyNumberFormat="1" applyFont="1" applyFill="1" applyBorder="1" applyAlignment="1" applyProtection="1">
      <alignment horizontal="center" vertical="center" wrapText="1"/>
    </xf>
    <xf numFmtId="176" fontId="3" fillId="6" borderId="12" xfId="1" applyNumberFormat="1" applyFont="1" applyFill="1" applyBorder="1" applyAlignment="1" applyProtection="1">
      <alignment horizontal="center" vertical="center" wrapText="1"/>
    </xf>
    <xf numFmtId="176" fontId="3" fillId="6" borderId="7" xfId="1" applyNumberFormat="1" applyFont="1" applyFill="1" applyBorder="1" applyAlignment="1" applyProtection="1">
      <alignment horizontal="center" vertical="center" wrapText="1"/>
    </xf>
    <xf numFmtId="180" fontId="3" fillId="6" borderId="83" xfId="1" applyNumberFormat="1" applyFont="1" applyFill="1" applyBorder="1" applyAlignment="1" applyProtection="1">
      <alignment horizontal="center" vertical="center"/>
    </xf>
    <xf numFmtId="176" fontId="4" fillId="6" borderId="0" xfId="0" applyNumberFormat="1" applyFont="1" applyFill="1" applyBorder="1" applyAlignment="1" applyProtection="1">
      <alignment vertical="center"/>
    </xf>
    <xf numFmtId="176" fontId="4" fillId="6" borderId="0" xfId="0" applyNumberFormat="1" applyFont="1" applyFill="1" applyAlignment="1" applyProtection="1">
      <alignment vertical="center"/>
    </xf>
    <xf numFmtId="180" fontId="4" fillId="6" borderId="0" xfId="0" applyNumberFormat="1" applyFont="1" applyFill="1" applyAlignment="1" applyProtection="1">
      <alignment horizontal="right" vertical="center"/>
    </xf>
    <xf numFmtId="176" fontId="3" fillId="6" borderId="0" xfId="0" applyNumberFormat="1" applyFont="1" applyFill="1" applyAlignment="1" applyProtection="1">
      <alignment horizontal="left" vertical="center"/>
    </xf>
    <xf numFmtId="176" fontId="3" fillId="6" borderId="0" xfId="0" applyNumberFormat="1" applyFont="1" applyFill="1" applyAlignment="1" applyProtection="1">
      <alignment vertical="center"/>
    </xf>
    <xf numFmtId="176" fontId="7" fillId="6" borderId="32" xfId="1" applyNumberFormat="1" applyFont="1" applyFill="1" applyBorder="1" applyAlignment="1" applyProtection="1">
      <alignment horizontal="right" vertical="center"/>
    </xf>
    <xf numFmtId="176" fontId="3" fillId="6" borderId="32" xfId="1" applyNumberFormat="1" applyFont="1" applyFill="1" applyBorder="1" applyAlignment="1" applyProtection="1">
      <alignment horizontal="left" vertical="center" shrinkToFit="1"/>
    </xf>
    <xf numFmtId="176" fontId="3" fillId="6" borderId="70" xfId="1" applyNumberFormat="1" applyFont="1" applyFill="1" applyBorder="1" applyAlignment="1" applyProtection="1">
      <alignment horizontal="right" vertical="center" shrinkToFit="1"/>
    </xf>
    <xf numFmtId="176" fontId="3" fillId="6" borderId="8" xfId="1" applyNumberFormat="1" applyFont="1" applyFill="1" applyBorder="1" applyAlignment="1" applyProtection="1">
      <alignment horizontal="right" vertical="center"/>
    </xf>
    <xf numFmtId="176" fontId="3" fillId="6" borderId="52" xfId="1" applyNumberFormat="1" applyFont="1" applyFill="1" applyBorder="1" applyAlignment="1" applyProtection="1">
      <alignment horizontal="right" vertical="center" shrinkToFit="1"/>
    </xf>
    <xf numFmtId="176" fontId="3" fillId="6" borderId="52" xfId="1" applyNumberFormat="1" applyFont="1" applyFill="1" applyBorder="1" applyAlignment="1" applyProtection="1">
      <alignment horizontal="right" vertical="center" shrinkToFit="1"/>
      <protection locked="0"/>
    </xf>
    <xf numFmtId="176" fontId="3" fillId="6" borderId="80" xfId="1" applyNumberFormat="1" applyFont="1" applyFill="1" applyBorder="1" applyAlignment="1" applyProtection="1">
      <alignment vertical="center"/>
    </xf>
    <xf numFmtId="176" fontId="3" fillId="6" borderId="7" xfId="1" applyNumberFormat="1" applyFont="1" applyFill="1" applyBorder="1" applyAlignment="1" applyProtection="1">
      <alignment horizontal="right" vertical="center"/>
    </xf>
    <xf numFmtId="176" fontId="3" fillId="6" borderId="23" xfId="1" applyNumberFormat="1" applyFont="1" applyFill="1" applyBorder="1" applyAlignment="1" applyProtection="1">
      <alignment vertical="center" shrinkToFit="1"/>
    </xf>
    <xf numFmtId="176" fontId="3" fillId="6" borderId="12" xfId="1" applyNumberFormat="1" applyFont="1" applyFill="1" applyBorder="1" applyAlignment="1" applyProtection="1">
      <alignment horizontal="right" vertical="center"/>
    </xf>
    <xf numFmtId="176" fontId="3" fillId="6" borderId="51" xfId="0" applyNumberFormat="1" applyFont="1" applyFill="1" applyBorder="1" applyAlignment="1" applyProtection="1">
      <alignment horizontal="center" vertical="center"/>
    </xf>
    <xf numFmtId="176" fontId="3" fillId="6" borderId="12" xfId="1" applyNumberFormat="1" applyFont="1" applyFill="1" applyBorder="1" applyAlignment="1" applyProtection="1">
      <alignment vertical="center"/>
    </xf>
    <xf numFmtId="176" fontId="3" fillId="6" borderId="5" xfId="1" applyNumberFormat="1" applyFont="1" applyFill="1" applyBorder="1" applyAlignment="1" applyProtection="1">
      <alignment horizontal="right" vertical="center"/>
    </xf>
    <xf numFmtId="176" fontId="4" fillId="6" borderId="0" xfId="0" applyNumberFormat="1" applyFont="1" applyFill="1" applyAlignment="1" applyProtection="1">
      <alignment horizontal="right" vertical="center"/>
    </xf>
    <xf numFmtId="176" fontId="3" fillId="6" borderId="2" xfId="1" applyNumberFormat="1" applyFont="1" applyFill="1" applyBorder="1" applyAlignment="1" applyProtection="1">
      <alignment horizontal="center" vertical="center"/>
    </xf>
    <xf numFmtId="176" fontId="28" fillId="6" borderId="53" xfId="1" applyNumberFormat="1" applyFont="1" applyFill="1" applyBorder="1" applyAlignment="1">
      <alignment vertical="center" shrinkToFit="1"/>
    </xf>
    <xf numFmtId="176" fontId="3" fillId="6" borderId="52" xfId="0" applyNumberFormat="1" applyFont="1" applyFill="1" applyBorder="1" applyAlignment="1" applyProtection="1">
      <alignment vertical="center"/>
    </xf>
    <xf numFmtId="176" fontId="4" fillId="6" borderId="0" xfId="1" applyNumberFormat="1" applyFont="1" applyFill="1" applyBorder="1" applyAlignment="1" applyProtection="1">
      <alignment horizontal="center" vertical="center"/>
    </xf>
    <xf numFmtId="176" fontId="4" fillId="6" borderId="0" xfId="0" applyNumberFormat="1" applyFont="1" applyFill="1" applyAlignment="1" applyProtection="1">
      <alignment horizontal="center" vertical="center"/>
    </xf>
    <xf numFmtId="49" fontId="28" fillId="6" borderId="71" xfId="1" quotePrefix="1" applyNumberFormat="1" applyFont="1" applyFill="1" applyBorder="1" applyAlignment="1" applyProtection="1">
      <alignment horizontal="center" vertical="center" shrinkToFit="1"/>
    </xf>
    <xf numFmtId="49" fontId="28" fillId="6" borderId="63" xfId="1" applyNumberFormat="1" applyFont="1" applyFill="1" applyBorder="1" applyAlignment="1" applyProtection="1">
      <alignment horizontal="center" vertical="center" shrinkToFit="1"/>
    </xf>
    <xf numFmtId="49" fontId="28" fillId="6" borderId="63" xfId="0" applyNumberFormat="1" applyFont="1" applyFill="1" applyBorder="1" applyAlignment="1">
      <alignment vertical="center"/>
    </xf>
    <xf numFmtId="49" fontId="28" fillId="6" borderId="76" xfId="1" quotePrefix="1" applyNumberFormat="1" applyFont="1" applyFill="1" applyBorder="1" applyAlignment="1" applyProtection="1">
      <alignment horizontal="center" vertical="center" shrinkToFit="1"/>
    </xf>
    <xf numFmtId="49" fontId="28" fillId="6" borderId="63" xfId="1" quotePrefix="1" applyNumberFormat="1" applyFont="1" applyFill="1" applyBorder="1" applyAlignment="1" applyProtection="1">
      <alignment horizontal="center" vertical="center" shrinkToFit="1"/>
    </xf>
    <xf numFmtId="49" fontId="28" fillId="6" borderId="63" xfId="0" applyNumberFormat="1" applyFont="1" applyFill="1" applyBorder="1" applyAlignment="1" applyProtection="1">
      <alignment horizontal="center" vertical="center" shrinkToFit="1"/>
    </xf>
    <xf numFmtId="49" fontId="28" fillId="6" borderId="63" xfId="0" applyNumberFormat="1" applyFont="1" applyFill="1" applyBorder="1" applyAlignment="1" applyProtection="1">
      <alignment vertical="center" shrinkToFit="1"/>
    </xf>
    <xf numFmtId="49" fontId="28" fillId="6" borderId="77" xfId="1" applyNumberFormat="1" applyFont="1" applyFill="1" applyBorder="1" applyAlignment="1" applyProtection="1">
      <alignment horizontal="center" vertical="center" shrinkToFit="1"/>
    </xf>
    <xf numFmtId="176" fontId="7" fillId="6" borderId="56" xfId="1" applyNumberFormat="1" applyFont="1" applyFill="1" applyBorder="1" applyAlignment="1" applyProtection="1">
      <alignment horizontal="center" vertical="center" wrapText="1"/>
    </xf>
    <xf numFmtId="176" fontId="7" fillId="6" borderId="32" xfId="1" applyNumberFormat="1" applyFont="1" applyFill="1" applyBorder="1" applyAlignment="1" applyProtection="1">
      <alignment vertical="center"/>
    </xf>
    <xf numFmtId="176" fontId="7" fillId="6" borderId="5" xfId="0" applyNumberFormat="1" applyFont="1" applyFill="1" applyBorder="1" applyAlignment="1" applyProtection="1">
      <alignment horizontal="center" vertical="center"/>
    </xf>
    <xf numFmtId="176" fontId="31" fillId="6" borderId="21" xfId="0" applyNumberFormat="1" applyFont="1" applyFill="1" applyBorder="1" applyAlignment="1">
      <alignment horizontal="center" vertical="center"/>
    </xf>
    <xf numFmtId="176" fontId="28" fillId="6" borderId="78" xfId="1" applyNumberFormat="1" applyFont="1" applyFill="1" applyBorder="1" applyAlignment="1">
      <alignment horizontal="right" vertical="center"/>
    </xf>
    <xf numFmtId="0" fontId="29" fillId="6" borderId="77" xfId="0" applyFont="1" applyFill="1" applyBorder="1" applyAlignment="1">
      <alignment vertical="center"/>
    </xf>
    <xf numFmtId="176" fontId="3" fillId="6" borderId="7" xfId="1" applyNumberFormat="1" applyFont="1" applyFill="1" applyBorder="1" applyAlignment="1" applyProtection="1">
      <alignment vertical="center"/>
    </xf>
    <xf numFmtId="176" fontId="3" fillId="6" borderId="78" xfId="1" applyNumberFormat="1" applyFont="1" applyFill="1" applyBorder="1" applyAlignment="1" applyProtection="1">
      <alignment horizontal="center" vertical="center"/>
    </xf>
    <xf numFmtId="176" fontId="3" fillId="6" borderId="7" xfId="0" applyNumberFormat="1" applyFont="1" applyFill="1" applyBorder="1" applyAlignment="1">
      <alignment horizontal="center" vertical="center" shrinkToFit="1"/>
    </xf>
    <xf numFmtId="180" fontId="3" fillId="6" borderId="81" xfId="1"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left" vertical="center" wrapText="1"/>
    </xf>
    <xf numFmtId="176" fontId="3" fillId="6" borderId="5" xfId="1" applyNumberFormat="1" applyFont="1" applyFill="1" applyBorder="1" applyAlignment="1" applyProtection="1">
      <alignment horizontal="left" vertical="center" wrapText="1"/>
    </xf>
    <xf numFmtId="0" fontId="29" fillId="6" borderId="12" xfId="0" applyFont="1" applyFill="1" applyBorder="1" applyAlignment="1">
      <alignment vertical="center"/>
    </xf>
    <xf numFmtId="181" fontId="28" fillId="6" borderId="8" xfId="0" applyNumberFormat="1" applyFont="1" applyFill="1" applyBorder="1" applyAlignment="1">
      <alignment vertical="center"/>
    </xf>
    <xf numFmtId="0" fontId="29" fillId="6" borderId="51" xfId="0" applyFont="1" applyFill="1" applyBorder="1" applyAlignment="1">
      <alignment vertical="center"/>
    </xf>
    <xf numFmtId="0" fontId="29" fillId="6" borderId="0" xfId="0" applyFont="1" applyFill="1" applyBorder="1" applyAlignment="1">
      <alignment vertical="center"/>
    </xf>
    <xf numFmtId="176" fontId="4" fillId="6" borderId="90" xfId="1" applyNumberFormat="1" applyFont="1" applyFill="1" applyBorder="1" applyAlignment="1" applyProtection="1">
      <alignment horizontal="right" vertical="center"/>
    </xf>
    <xf numFmtId="176" fontId="5" fillId="6" borderId="77"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vertical="center"/>
    </xf>
    <xf numFmtId="176" fontId="4" fillId="6" borderId="75" xfId="1" applyNumberFormat="1" applyFont="1" applyFill="1" applyBorder="1" applyAlignment="1" applyProtection="1">
      <alignment horizontal="center" vertical="center"/>
    </xf>
    <xf numFmtId="180" fontId="4" fillId="6" borderId="75" xfId="1" applyNumberFormat="1" applyFont="1" applyFill="1" applyBorder="1" applyAlignment="1" applyProtection="1">
      <alignment horizontal="right" vertical="center"/>
    </xf>
    <xf numFmtId="176" fontId="4" fillId="6" borderId="75" xfId="0" applyNumberFormat="1" applyFont="1" applyFill="1" applyBorder="1" applyAlignment="1" applyProtection="1">
      <alignment horizontal="left" vertical="center"/>
    </xf>
    <xf numFmtId="176" fontId="3" fillId="6" borderId="83" xfId="1" applyNumberFormat="1" applyFont="1" applyFill="1" applyBorder="1" applyAlignment="1" applyProtection="1">
      <alignment vertical="center"/>
    </xf>
    <xf numFmtId="176" fontId="3" fillId="6" borderId="80" xfId="0" applyNumberFormat="1" applyFont="1" applyFill="1" applyBorder="1" applyAlignment="1">
      <alignment vertical="center"/>
    </xf>
    <xf numFmtId="180" fontId="3" fillId="6" borderId="12" xfId="1" applyNumberFormat="1" applyFont="1" applyFill="1" applyBorder="1" applyAlignment="1" applyProtection="1">
      <alignment horizontal="center" vertical="center"/>
    </xf>
    <xf numFmtId="176" fontId="3" fillId="6" borderId="12" xfId="0" applyNumberFormat="1" applyFont="1" applyFill="1" applyBorder="1" applyAlignment="1">
      <alignment vertical="center"/>
    </xf>
    <xf numFmtId="176" fontId="3" fillId="6" borderId="12" xfId="0" applyNumberFormat="1" applyFont="1" applyFill="1" applyBorder="1" applyAlignment="1">
      <alignment horizontal="center" vertical="center"/>
    </xf>
    <xf numFmtId="180" fontId="3" fillId="6" borderId="12" xfId="0" applyNumberFormat="1" applyFont="1" applyFill="1" applyBorder="1" applyAlignment="1">
      <alignment vertical="center"/>
    </xf>
    <xf numFmtId="180" fontId="3" fillId="6" borderId="12" xfId="0" applyNumberFormat="1" applyFont="1" applyFill="1" applyBorder="1" applyAlignment="1" applyProtection="1">
      <alignment horizontal="center" vertical="center"/>
    </xf>
    <xf numFmtId="176" fontId="3" fillId="6" borderId="7" xfId="0" applyNumberFormat="1" applyFont="1" applyFill="1" applyBorder="1" applyAlignment="1">
      <alignment vertical="center"/>
    </xf>
    <xf numFmtId="176" fontId="3" fillId="6" borderId="7" xfId="0" applyNumberFormat="1" applyFont="1" applyFill="1" applyBorder="1" applyAlignment="1">
      <alignment horizontal="center" vertical="center"/>
    </xf>
    <xf numFmtId="180" fontId="3" fillId="6" borderId="7" xfId="0" applyNumberFormat="1" applyFont="1" applyFill="1" applyBorder="1" applyAlignment="1">
      <alignment vertical="center"/>
    </xf>
    <xf numFmtId="180" fontId="3" fillId="6" borderId="5" xfId="0" applyNumberFormat="1" applyFont="1" applyFill="1" applyBorder="1" applyAlignment="1" applyProtection="1">
      <alignment horizontal="center" vertical="center"/>
    </xf>
    <xf numFmtId="176" fontId="3" fillId="6" borderId="52" xfId="0" applyNumberFormat="1" applyFont="1" applyFill="1" applyBorder="1" applyAlignment="1">
      <alignment horizontal="right" vertical="center"/>
    </xf>
    <xf numFmtId="180" fontId="3" fillId="6" borderId="5" xfId="1" applyNumberFormat="1" applyFont="1" applyFill="1" applyBorder="1" applyAlignment="1" applyProtection="1">
      <alignment horizontal="center" vertical="center"/>
    </xf>
    <xf numFmtId="176" fontId="3" fillId="6" borderId="83" xfId="0" applyNumberFormat="1" applyFont="1" applyFill="1" applyBorder="1" applyAlignment="1" applyProtection="1">
      <alignment horizontal="center" vertical="center"/>
    </xf>
    <xf numFmtId="176" fontId="3" fillId="6" borderId="78" xfId="1" applyNumberFormat="1" applyFont="1" applyFill="1" applyBorder="1" applyAlignment="1" applyProtection="1">
      <alignment vertical="center"/>
    </xf>
    <xf numFmtId="176" fontId="3" fillId="6" borderId="78" xfId="0" applyNumberFormat="1" applyFont="1" applyFill="1" applyBorder="1" applyAlignment="1" applyProtection="1">
      <alignment horizontal="center" vertical="center"/>
    </xf>
    <xf numFmtId="180" fontId="3" fillId="6" borderId="79" xfId="1" applyNumberFormat="1" applyFont="1" applyFill="1" applyBorder="1" applyAlignment="1" applyProtection="1">
      <alignment vertical="center"/>
    </xf>
    <xf numFmtId="176" fontId="3" fillId="6" borderId="82" xfId="0" applyNumberFormat="1" applyFont="1" applyFill="1" applyBorder="1" applyAlignment="1" applyProtection="1">
      <alignment horizontal="center" vertical="center"/>
    </xf>
    <xf numFmtId="176" fontId="3" fillId="6" borderId="80" xfId="1" applyNumberFormat="1" applyFont="1" applyFill="1" applyBorder="1" applyAlignment="1" applyProtection="1">
      <alignment horizontal="center" vertical="center"/>
    </xf>
    <xf numFmtId="176" fontId="3" fillId="6" borderId="0" xfId="1" applyNumberFormat="1" applyFont="1" applyFill="1" applyBorder="1" applyAlignment="1" applyProtection="1">
      <alignment horizontal="center" vertical="center"/>
    </xf>
    <xf numFmtId="180" fontId="3" fillId="6" borderId="79" xfId="1" applyNumberFormat="1" applyFont="1" applyFill="1" applyBorder="1" applyAlignment="1" applyProtection="1">
      <alignment horizontal="center" vertical="center"/>
    </xf>
    <xf numFmtId="176" fontId="3" fillId="6" borderId="85" xfId="1" applyNumberFormat="1" applyFont="1" applyFill="1" applyBorder="1" applyAlignment="1" applyProtection="1">
      <alignment horizontal="center" vertical="center"/>
    </xf>
    <xf numFmtId="176" fontId="3" fillId="6" borderId="59" xfId="1" quotePrefix="1" applyNumberFormat="1" applyFont="1" applyFill="1" applyBorder="1" applyAlignment="1" applyProtection="1">
      <alignment horizontal="center" vertical="center"/>
    </xf>
    <xf numFmtId="176" fontId="3" fillId="6" borderId="63" xfId="1" applyNumberFormat="1" applyFont="1" applyFill="1" applyBorder="1" applyAlignment="1" applyProtection="1">
      <alignment horizontal="center" vertical="center" wrapText="1"/>
    </xf>
    <xf numFmtId="176" fontId="3" fillId="6" borderId="80" xfId="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left" vertical="center"/>
    </xf>
    <xf numFmtId="176" fontId="3" fillId="6" borderId="62" xfId="0" applyNumberFormat="1" applyFont="1" applyFill="1" applyBorder="1" applyAlignment="1" applyProtection="1">
      <alignment horizontal="right" vertical="center" shrinkToFit="1"/>
      <protection locked="0"/>
    </xf>
    <xf numFmtId="176" fontId="3" fillId="6" borderId="52" xfId="0" applyNumberFormat="1" applyFont="1" applyFill="1" applyBorder="1" applyAlignment="1" applyProtection="1">
      <alignment vertical="center" shrinkToFit="1"/>
    </xf>
    <xf numFmtId="176" fontId="3" fillId="6" borderId="5" xfId="0" applyNumberFormat="1" applyFont="1" applyFill="1" applyBorder="1" applyAlignment="1" applyProtection="1">
      <alignment vertical="center"/>
    </xf>
    <xf numFmtId="176" fontId="3" fillId="6" borderId="5" xfId="0" applyNumberFormat="1" applyFont="1" applyFill="1" applyBorder="1" applyAlignment="1" applyProtection="1">
      <alignment horizontal="left" vertical="center" shrinkToFit="1"/>
    </xf>
    <xf numFmtId="176" fontId="3" fillId="6" borderId="5" xfId="0" applyNumberFormat="1" applyFont="1" applyFill="1" applyBorder="1" applyAlignment="1" applyProtection="1">
      <alignment horizontal="right" vertical="center" wrapText="1" shrinkToFit="1"/>
    </xf>
    <xf numFmtId="176" fontId="3" fillId="6" borderId="5" xfId="0" applyNumberFormat="1" applyFont="1" applyFill="1" applyBorder="1" applyAlignment="1" applyProtection="1">
      <alignment vertical="center" shrinkToFit="1"/>
    </xf>
    <xf numFmtId="176" fontId="3" fillId="6" borderId="62" xfId="0" applyNumberFormat="1" applyFont="1" applyFill="1" applyBorder="1" applyAlignment="1" applyProtection="1">
      <alignment vertical="center" shrinkToFit="1"/>
      <protection locked="0"/>
    </xf>
    <xf numFmtId="176" fontId="3" fillId="6" borderId="12" xfId="0" applyNumberFormat="1" applyFont="1" applyFill="1" applyBorder="1" applyAlignment="1" applyProtection="1">
      <alignment horizontal="left" vertical="center" shrinkToFit="1"/>
    </xf>
    <xf numFmtId="176" fontId="3" fillId="6" borderId="12" xfId="0" applyNumberFormat="1" applyFont="1" applyFill="1" applyBorder="1" applyAlignment="1" applyProtection="1">
      <alignment horizontal="right" vertical="center" wrapText="1" shrinkToFit="1"/>
    </xf>
    <xf numFmtId="176" fontId="3" fillId="6" borderId="74" xfId="0" applyNumberFormat="1" applyFont="1" applyFill="1" applyBorder="1" applyAlignment="1" applyProtection="1">
      <alignment horizontal="right" vertical="center" shrinkToFit="1"/>
      <protection locked="0"/>
    </xf>
    <xf numFmtId="176" fontId="3" fillId="6" borderId="7" xfId="0" applyNumberFormat="1" applyFont="1" applyFill="1" applyBorder="1" applyAlignment="1" applyProtection="1">
      <alignment horizontal="right" vertical="center" shrinkToFit="1"/>
    </xf>
    <xf numFmtId="176" fontId="3" fillId="6" borderId="8" xfId="0" applyNumberFormat="1" applyFont="1" applyFill="1" applyBorder="1" applyAlignment="1" applyProtection="1">
      <alignment vertical="center" shrinkToFit="1"/>
    </xf>
    <xf numFmtId="176" fontId="3" fillId="6" borderId="7" xfId="0" applyNumberFormat="1" applyFont="1" applyFill="1" applyBorder="1" applyAlignment="1" applyProtection="1">
      <alignment horizontal="right" vertical="center" wrapText="1" shrinkToFit="1"/>
    </xf>
    <xf numFmtId="176" fontId="4" fillId="6" borderId="8" xfId="0" applyNumberFormat="1" applyFont="1" applyFill="1" applyBorder="1" applyAlignment="1">
      <alignment vertical="center"/>
    </xf>
    <xf numFmtId="176" fontId="3" fillId="6" borderId="8" xfId="0" applyNumberFormat="1" applyFont="1" applyFill="1" applyBorder="1" applyAlignment="1" applyProtection="1">
      <alignment vertical="center" wrapText="1" shrinkToFit="1"/>
    </xf>
    <xf numFmtId="176" fontId="46" fillId="6" borderId="8" xfId="0" applyNumberFormat="1" applyFont="1" applyFill="1" applyBorder="1" applyAlignment="1" applyProtection="1">
      <alignment horizontal="right" vertical="center" wrapText="1" shrinkToFit="1"/>
    </xf>
    <xf numFmtId="176" fontId="3" fillId="6" borderId="78" xfId="0" applyNumberFormat="1" applyFont="1" applyFill="1" applyBorder="1" applyAlignment="1">
      <alignment vertical="center"/>
    </xf>
    <xf numFmtId="176" fontId="3" fillId="6" borderId="74" xfId="0" applyNumberFormat="1" applyFont="1" applyFill="1" applyBorder="1" applyAlignment="1" applyProtection="1">
      <alignment vertical="center" shrinkToFit="1"/>
    </xf>
    <xf numFmtId="176" fontId="3" fillId="6" borderId="81" xfId="0" applyNumberFormat="1" applyFont="1" applyFill="1" applyBorder="1" applyAlignment="1" applyProtection="1">
      <alignment horizontal="center" vertical="center"/>
    </xf>
    <xf numFmtId="176" fontId="28" fillId="6" borderId="54" xfId="1" applyNumberFormat="1" applyFont="1" applyFill="1" applyBorder="1" applyAlignment="1">
      <alignment horizontal="right" vertical="center"/>
    </xf>
    <xf numFmtId="176" fontId="3" fillId="6" borderId="82" xfId="1" applyNumberFormat="1" applyFont="1" applyFill="1" applyBorder="1" applyAlignment="1" applyProtection="1">
      <alignment horizontal="center" vertical="center" wrapText="1"/>
    </xf>
    <xf numFmtId="176" fontId="3" fillId="6" borderId="23" xfId="1" applyNumberFormat="1" applyFont="1" applyFill="1" applyBorder="1" applyAlignment="1" applyProtection="1">
      <alignment horizontal="right" vertical="center" shrinkToFit="1"/>
    </xf>
    <xf numFmtId="176" fontId="3" fillId="6" borderId="31" xfId="1" applyNumberFormat="1" applyFont="1" applyFill="1" applyBorder="1" applyAlignment="1" applyProtection="1">
      <alignment horizontal="center" vertical="center" shrinkToFit="1"/>
    </xf>
    <xf numFmtId="176" fontId="3" fillId="6" borderId="23" xfId="0" applyNumberFormat="1" applyFont="1" applyFill="1" applyBorder="1" applyAlignment="1" applyProtection="1">
      <alignment horizontal="right" vertical="center" shrinkToFit="1"/>
    </xf>
    <xf numFmtId="176" fontId="45" fillId="6" borderId="7" xfId="0" applyNumberFormat="1" applyFont="1" applyFill="1" applyBorder="1" applyAlignment="1" applyProtection="1">
      <alignment horizontal="right" vertical="center" wrapText="1" shrinkToFit="1"/>
    </xf>
    <xf numFmtId="176" fontId="3" fillId="6" borderId="81" xfId="0" applyNumberFormat="1" applyFont="1" applyFill="1" applyBorder="1" applyAlignment="1" applyProtection="1">
      <alignment horizontal="left" vertical="center" shrinkToFit="1"/>
    </xf>
    <xf numFmtId="176" fontId="3" fillId="6" borderId="64" xfId="1" applyNumberFormat="1" applyFont="1" applyFill="1" applyBorder="1" applyAlignment="1" applyProtection="1">
      <alignment horizontal="center" vertical="center"/>
    </xf>
    <xf numFmtId="176" fontId="3" fillId="6" borderId="65" xfId="1" applyNumberFormat="1" applyFont="1" applyFill="1" applyBorder="1" applyAlignment="1" applyProtection="1">
      <alignment horizontal="center" vertical="center"/>
    </xf>
    <xf numFmtId="176" fontId="3" fillId="6" borderId="53" xfId="1" applyNumberFormat="1" applyFont="1" applyFill="1" applyBorder="1" applyAlignment="1" applyProtection="1">
      <alignment horizontal="center" vertical="center"/>
    </xf>
    <xf numFmtId="176" fontId="3" fillId="6" borderId="53" xfId="0" applyNumberFormat="1" applyFont="1" applyFill="1" applyBorder="1" applyAlignment="1" applyProtection="1">
      <alignment horizontal="left" vertical="center" shrinkToFit="1"/>
    </xf>
    <xf numFmtId="176" fontId="45" fillId="6" borderId="92" xfId="0" applyNumberFormat="1" applyFont="1" applyFill="1" applyBorder="1" applyAlignment="1" applyProtection="1">
      <alignment horizontal="right" vertical="center" wrapText="1" shrinkToFit="1"/>
    </xf>
    <xf numFmtId="176" fontId="3" fillId="6" borderId="54" xfId="0" applyNumberFormat="1" applyFont="1" applyFill="1" applyBorder="1" applyAlignment="1" applyProtection="1">
      <alignment horizontal="right" vertical="center" shrinkToFit="1"/>
      <protection locked="0"/>
    </xf>
    <xf numFmtId="176" fontId="4" fillId="6" borderId="0" xfId="0" applyNumberFormat="1" applyFont="1" applyFill="1" applyBorder="1" applyAlignment="1" applyProtection="1">
      <alignment horizontal="center" vertical="center"/>
    </xf>
    <xf numFmtId="176" fontId="3" fillId="6" borderId="71" xfId="1" applyNumberFormat="1" applyFont="1" applyFill="1" applyBorder="1" applyAlignment="1" applyProtection="1">
      <alignment horizontal="center" vertical="center"/>
    </xf>
    <xf numFmtId="176" fontId="45" fillId="6" borderId="8" xfId="0" applyNumberFormat="1" applyFont="1" applyFill="1" applyBorder="1" applyAlignment="1" applyProtection="1">
      <alignment horizontal="right" vertical="center" wrapText="1" shrinkToFit="1"/>
    </xf>
    <xf numFmtId="176" fontId="45" fillId="6" borderId="23" xfId="1" applyNumberFormat="1" applyFont="1" applyFill="1" applyBorder="1" applyAlignment="1" applyProtection="1">
      <alignment horizontal="right" vertical="center" wrapText="1" shrinkToFit="1"/>
    </xf>
    <xf numFmtId="176" fontId="45" fillId="6" borderId="17" xfId="1" applyNumberFormat="1" applyFont="1" applyFill="1" applyBorder="1" applyAlignment="1" applyProtection="1">
      <alignment horizontal="right" vertical="center" wrapText="1" shrinkToFit="1"/>
    </xf>
    <xf numFmtId="176" fontId="3" fillId="6" borderId="23" xfId="0" applyNumberFormat="1" applyFont="1" applyFill="1" applyBorder="1" applyAlignment="1" applyProtection="1">
      <alignment vertical="center" shrinkToFit="1"/>
    </xf>
    <xf numFmtId="176" fontId="3" fillId="6" borderId="17" xfId="1" applyNumberFormat="1" applyFont="1" applyFill="1" applyBorder="1" applyAlignment="1" applyProtection="1">
      <alignment vertical="center" shrinkToFit="1"/>
    </xf>
    <xf numFmtId="176" fontId="4" fillId="6" borderId="8" xfId="0" applyNumberFormat="1" applyFont="1" applyFill="1" applyBorder="1" applyAlignment="1">
      <alignment horizontal="right" vertical="center"/>
    </xf>
    <xf numFmtId="176" fontId="4" fillId="6" borderId="84" xfId="0" applyNumberFormat="1" applyFont="1" applyFill="1" applyBorder="1" applyAlignment="1">
      <alignment vertical="center"/>
    </xf>
    <xf numFmtId="176" fontId="3" fillId="6" borderId="80" xfId="0"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wrapText="1" shrinkToFit="1"/>
    </xf>
    <xf numFmtId="0" fontId="28" fillId="6" borderId="8" xfId="0" applyFont="1" applyFill="1" applyBorder="1" applyAlignment="1">
      <alignment horizontal="center" vertical="center" shrinkToFit="1"/>
    </xf>
    <xf numFmtId="176" fontId="3" fillId="6" borderId="8"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3" fillId="6" borderId="8" xfId="0" applyNumberFormat="1" applyFont="1" applyFill="1" applyBorder="1" applyAlignment="1" applyProtection="1">
      <alignment horizontal="center" vertical="center" shrinkToFit="1"/>
    </xf>
    <xf numFmtId="176" fontId="3" fillId="6" borderId="5" xfId="0" applyNumberFormat="1" applyFont="1" applyFill="1" applyBorder="1" applyAlignment="1" applyProtection="1">
      <alignment horizontal="center" vertical="center" shrinkToFit="1"/>
    </xf>
    <xf numFmtId="176" fontId="7" fillId="6" borderId="2" xfId="1" applyNumberFormat="1" applyFont="1" applyFill="1" applyBorder="1" applyAlignment="1" applyProtection="1">
      <alignment horizontal="center" vertical="center"/>
    </xf>
    <xf numFmtId="176" fontId="7" fillId="6" borderId="5" xfId="1" applyNumberFormat="1" applyFont="1" applyFill="1" applyBorder="1" applyAlignment="1" applyProtection="1">
      <alignment horizontal="center" vertical="center"/>
    </xf>
    <xf numFmtId="176" fontId="3" fillId="6" borderId="5"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shrinkToFit="1"/>
    </xf>
    <xf numFmtId="176" fontId="3" fillId="6" borderId="8" xfId="0" applyNumberFormat="1" applyFont="1" applyFill="1" applyBorder="1" applyAlignment="1">
      <alignment horizontal="center" vertical="center" wrapText="1" shrinkToFit="1"/>
    </xf>
    <xf numFmtId="176" fontId="3" fillId="6" borderId="62" xfId="0" applyNumberFormat="1" applyFont="1" applyFill="1" applyBorder="1" applyAlignment="1">
      <alignment vertical="center" shrinkToFit="1"/>
    </xf>
    <xf numFmtId="176" fontId="3" fillId="6" borderId="5" xfId="1" applyNumberFormat="1" applyFont="1" applyFill="1" applyBorder="1" applyAlignment="1" applyProtection="1">
      <alignment vertical="center" shrinkToFit="1"/>
    </xf>
    <xf numFmtId="176" fontId="3" fillId="6" borderId="5" xfId="1" applyNumberFormat="1" applyFont="1" applyFill="1" applyBorder="1" applyAlignment="1" applyProtection="1">
      <alignment horizontal="left" vertical="center" shrinkToFit="1"/>
    </xf>
    <xf numFmtId="176" fontId="3" fillId="6" borderId="12" xfId="1" applyNumberFormat="1" applyFont="1" applyFill="1" applyBorder="1" applyAlignment="1" applyProtection="1">
      <alignment horizontal="left" vertical="center" shrinkToFit="1"/>
    </xf>
    <xf numFmtId="176" fontId="3" fillId="6" borderId="74" xfId="0" applyNumberFormat="1" applyFont="1" applyFill="1" applyBorder="1" applyAlignment="1">
      <alignment horizontal="right" vertical="center" shrinkToFit="1"/>
    </xf>
    <xf numFmtId="176" fontId="3" fillId="6" borderId="62" xfId="0" applyNumberFormat="1" applyFont="1" applyFill="1" applyBorder="1" applyAlignment="1" applyProtection="1">
      <alignment horizontal="right" vertical="center" wrapText="1" shrinkToFit="1"/>
    </xf>
    <xf numFmtId="176" fontId="3" fillId="6" borderId="5" xfId="1" applyNumberFormat="1" applyFont="1" applyFill="1" applyBorder="1" applyAlignment="1" applyProtection="1">
      <alignment horizontal="left" vertical="center"/>
    </xf>
    <xf numFmtId="176" fontId="3" fillId="6" borderId="62" xfId="0" applyNumberFormat="1" applyFont="1" applyFill="1" applyBorder="1" applyAlignment="1">
      <alignment horizontal="right" vertical="center" wrapText="1" shrinkToFit="1"/>
    </xf>
    <xf numFmtId="176" fontId="3" fillId="6" borderId="8" xfId="0" applyNumberFormat="1" applyFont="1" applyFill="1" applyBorder="1" applyAlignment="1">
      <alignment horizontal="center" vertical="center" shrinkToFit="1"/>
    </xf>
    <xf numFmtId="176" fontId="3" fillId="6" borderId="12" xfId="0" applyNumberFormat="1" applyFont="1" applyFill="1" applyBorder="1" applyAlignment="1">
      <alignment horizontal="center" vertical="center" shrinkToFit="1"/>
    </xf>
    <xf numFmtId="176" fontId="3" fillId="6" borderId="5" xfId="0" applyNumberFormat="1" applyFont="1" applyFill="1" applyBorder="1" applyAlignment="1">
      <alignment horizontal="center" vertical="center" shrinkToFit="1"/>
    </xf>
    <xf numFmtId="176" fontId="3" fillId="6" borderId="79" xfId="0" applyNumberFormat="1" applyFont="1" applyFill="1" applyBorder="1" applyAlignment="1" applyProtection="1">
      <alignment horizontal="center" vertical="center"/>
    </xf>
    <xf numFmtId="176" fontId="3" fillId="6" borderId="17" xfId="1" applyNumberFormat="1" applyFont="1" applyFill="1" applyBorder="1" applyAlignment="1" applyProtection="1">
      <alignment horizontal="center" vertical="center"/>
    </xf>
    <xf numFmtId="180" fontId="3" fillId="6" borderId="0" xfId="1" applyNumberFormat="1" applyFont="1" applyFill="1" applyBorder="1" applyAlignment="1" applyProtection="1">
      <alignment horizontal="center" vertical="center"/>
    </xf>
    <xf numFmtId="176" fontId="3" fillId="6" borderId="23" xfId="1" applyNumberFormat="1" applyFont="1" applyFill="1" applyBorder="1" applyAlignment="1" applyProtection="1">
      <alignment horizontal="left" vertical="center" shrinkToFit="1"/>
    </xf>
    <xf numFmtId="176" fontId="3" fillId="6" borderId="79" xfId="1" applyNumberFormat="1" applyFont="1" applyFill="1" applyBorder="1" applyAlignment="1" applyProtection="1">
      <alignment horizontal="left" vertical="center" shrinkToFit="1"/>
    </xf>
    <xf numFmtId="176" fontId="3" fillId="6" borderId="23" xfId="1" applyNumberFormat="1" applyFont="1" applyFill="1" applyBorder="1" applyAlignment="1" applyProtection="1">
      <alignment horizontal="right" vertical="center" wrapText="1" shrinkToFit="1"/>
    </xf>
    <xf numFmtId="176" fontId="3" fillId="6" borderId="81" xfId="1" applyNumberFormat="1" applyFont="1" applyFill="1" applyBorder="1" applyAlignment="1" applyProtection="1">
      <alignment horizontal="center" vertical="center"/>
    </xf>
    <xf numFmtId="176" fontId="3" fillId="6" borderId="5" xfId="0" applyNumberFormat="1" applyFont="1" applyFill="1" applyBorder="1" applyAlignment="1">
      <alignment horizontal="right" vertical="center"/>
    </xf>
    <xf numFmtId="176" fontId="3" fillId="6" borderId="8" xfId="0" applyNumberFormat="1" applyFont="1" applyFill="1" applyBorder="1" applyAlignment="1">
      <alignment horizontal="right" vertical="center"/>
    </xf>
    <xf numFmtId="176" fontId="3" fillId="6" borderId="5" xfId="0" applyNumberFormat="1" applyFont="1" applyFill="1" applyBorder="1" applyAlignment="1">
      <alignment horizontal="right" vertical="center" wrapText="1"/>
    </xf>
    <xf numFmtId="176" fontId="3" fillId="6" borderId="72" xfId="1" applyNumberFormat="1" applyFont="1" applyFill="1" applyBorder="1" applyAlignment="1" applyProtection="1">
      <alignment horizontal="center" vertical="center"/>
    </xf>
    <xf numFmtId="176" fontId="3" fillId="6" borderId="17" xfId="0" applyNumberFormat="1" applyFont="1" applyFill="1" applyBorder="1" applyAlignment="1" applyProtection="1">
      <alignment horizontal="right" vertical="center" shrinkToFit="1"/>
    </xf>
    <xf numFmtId="176" fontId="3" fillId="6" borderId="17" xfId="1" applyNumberFormat="1" applyFont="1" applyFill="1" applyBorder="1" applyAlignment="1" applyProtection="1">
      <alignment horizontal="right" vertical="center" wrapText="1" shrinkToFit="1"/>
    </xf>
    <xf numFmtId="176" fontId="3" fillId="6" borderId="8" xfId="1" applyNumberFormat="1" applyFont="1" applyFill="1" applyBorder="1" applyAlignment="1" applyProtection="1">
      <alignment horizontal="right" vertical="center" wrapText="1" shrinkToFit="1"/>
    </xf>
    <xf numFmtId="176" fontId="3" fillId="6" borderId="23" xfId="1" applyNumberFormat="1" applyFont="1" applyFill="1" applyBorder="1" applyAlignment="1" applyProtection="1">
      <alignment vertical="center" wrapText="1" shrinkToFit="1"/>
    </xf>
    <xf numFmtId="176" fontId="3" fillId="6" borderId="8" xfId="1" applyNumberFormat="1" applyFont="1" applyFill="1" applyBorder="1" applyAlignment="1" applyProtection="1">
      <alignment horizontal="right" vertical="center" shrinkToFit="1"/>
    </xf>
    <xf numFmtId="176" fontId="3" fillId="6" borderId="53" xfId="1" applyNumberFormat="1" applyFont="1" applyFill="1" applyBorder="1" applyAlignment="1" applyProtection="1">
      <alignment vertical="center"/>
    </xf>
    <xf numFmtId="176" fontId="3" fillId="6" borderId="0" xfId="0" applyNumberFormat="1" applyFont="1" applyFill="1" applyBorder="1" applyAlignment="1" applyProtection="1">
      <alignment vertical="center"/>
    </xf>
    <xf numFmtId="176" fontId="3" fillId="6" borderId="93" xfId="1" applyNumberFormat="1" applyFont="1" applyFill="1" applyBorder="1" applyAlignment="1" applyProtection="1">
      <alignment horizontal="center" vertical="center" wrapText="1"/>
    </xf>
    <xf numFmtId="176" fontId="3" fillId="6" borderId="93" xfId="1" applyNumberFormat="1" applyFont="1" applyFill="1" applyBorder="1" applyAlignment="1" applyProtection="1">
      <alignment horizontal="center" vertical="center"/>
    </xf>
    <xf numFmtId="176" fontId="3" fillId="6" borderId="75" xfId="1" applyNumberFormat="1" applyFont="1" applyFill="1" applyBorder="1" applyAlignment="1" applyProtection="1">
      <alignment horizontal="center" vertical="center"/>
    </xf>
    <xf numFmtId="180" fontId="3" fillId="6" borderId="65" xfId="1" applyNumberFormat="1" applyFont="1" applyFill="1" applyBorder="1" applyAlignment="1" applyProtection="1">
      <alignment horizontal="center" vertical="center"/>
    </xf>
    <xf numFmtId="176" fontId="45" fillId="6" borderId="53" xfId="0" applyNumberFormat="1" applyFont="1" applyFill="1" applyBorder="1" applyAlignment="1" applyProtection="1">
      <alignment horizontal="right" vertical="center" wrapText="1" shrinkToFit="1"/>
    </xf>
    <xf numFmtId="176" fontId="3" fillId="6" borderId="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3" fillId="6" borderId="8"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3" fillId="6" borderId="8" xfId="0" applyNumberFormat="1" applyFont="1" applyFill="1" applyBorder="1" applyAlignment="1">
      <alignment horizontal="center" vertical="center"/>
    </xf>
    <xf numFmtId="176" fontId="3" fillId="6" borderId="5" xfId="1" applyNumberFormat="1" applyFont="1" applyFill="1" applyBorder="1" applyAlignment="1" applyProtection="1">
      <alignment horizontal="center" vertical="center"/>
    </xf>
    <xf numFmtId="176" fontId="3" fillId="6" borderId="7" xfId="0" applyNumberFormat="1" applyFont="1" applyFill="1" applyBorder="1" applyAlignment="1" applyProtection="1">
      <alignment horizontal="center" vertical="center" shrinkToFit="1"/>
    </xf>
    <xf numFmtId="176" fontId="3" fillId="6" borderId="5" xfId="0" applyNumberFormat="1" applyFont="1" applyFill="1" applyBorder="1" applyAlignment="1">
      <alignment horizontal="left" vertical="center" shrinkToFit="1"/>
    </xf>
    <xf numFmtId="176" fontId="3" fillId="6" borderId="5" xfId="0" applyNumberFormat="1" applyFont="1" applyFill="1" applyBorder="1" applyAlignment="1">
      <alignment horizontal="right" vertical="center" wrapText="1" shrinkToFit="1"/>
    </xf>
    <xf numFmtId="176" fontId="3" fillId="6" borderId="62" xfId="0" applyNumberFormat="1" applyFont="1" applyFill="1" applyBorder="1" applyAlignment="1">
      <alignment horizontal="right" vertical="center" shrinkToFit="1"/>
    </xf>
    <xf numFmtId="176" fontId="3" fillId="6" borderId="93" xfId="0" applyNumberFormat="1" applyFont="1" applyFill="1" applyBorder="1" applyAlignment="1" applyProtection="1">
      <alignment horizontal="center" vertical="center"/>
    </xf>
    <xf numFmtId="176" fontId="3" fillId="6" borderId="65" xfId="0" applyNumberFormat="1" applyFont="1" applyFill="1" applyBorder="1" applyAlignment="1" applyProtection="1">
      <alignment horizontal="center" vertical="center"/>
    </xf>
    <xf numFmtId="3" fontId="3" fillId="6" borderId="0" xfId="0" applyNumberFormat="1" applyFont="1" applyFill="1" applyAlignment="1">
      <alignment horizontal="right" vertical="center"/>
    </xf>
    <xf numFmtId="3" fontId="3" fillId="6" borderId="17" xfId="0" applyNumberFormat="1" applyFont="1" applyFill="1" applyBorder="1" applyAlignment="1">
      <alignment horizontal="right" vertical="center"/>
    </xf>
    <xf numFmtId="3" fontId="3" fillId="6" borderId="83" xfId="0" applyNumberFormat="1" applyFont="1" applyFill="1" applyBorder="1" applyAlignment="1">
      <alignment horizontal="right" vertical="center"/>
    </xf>
    <xf numFmtId="0" fontId="3" fillId="6" borderId="8" xfId="0" applyFont="1" applyFill="1" applyBorder="1" applyAlignment="1">
      <alignment horizontal="right" vertical="center"/>
    </xf>
    <xf numFmtId="0" fontId="3" fillId="6" borderId="0" xfId="0" applyFont="1" applyFill="1" applyAlignment="1">
      <alignment horizontal="right" vertical="center"/>
    </xf>
    <xf numFmtId="176" fontId="3" fillId="6" borderId="8" xfId="0" applyNumberFormat="1" applyFont="1" applyFill="1" applyBorder="1" applyAlignment="1" applyProtection="1">
      <alignment vertical="center"/>
    </xf>
    <xf numFmtId="176" fontId="3" fillId="6" borderId="5" xfId="0" applyNumberFormat="1" applyFont="1" applyFill="1" applyBorder="1" applyAlignment="1" applyProtection="1">
      <alignment horizontal="left" vertical="center" wrapText="1" shrinkToFit="1"/>
    </xf>
    <xf numFmtId="176" fontId="3" fillId="6" borderId="52" xfId="0" applyNumberFormat="1" applyFont="1" applyFill="1" applyBorder="1" applyAlignment="1" applyProtection="1">
      <alignment horizontal="right" vertical="center" wrapText="1" shrinkToFit="1"/>
    </xf>
    <xf numFmtId="176" fontId="3" fillId="6" borderId="5" xfId="1" applyNumberFormat="1" applyFont="1" applyFill="1" applyBorder="1" applyAlignment="1" applyProtection="1">
      <alignment vertical="center" wrapText="1"/>
    </xf>
    <xf numFmtId="176" fontId="3" fillId="6" borderId="73" xfId="0" applyNumberFormat="1" applyFont="1" applyFill="1" applyBorder="1" applyAlignment="1" applyProtection="1">
      <alignment horizontal="right" vertical="center" shrinkToFit="1"/>
    </xf>
    <xf numFmtId="176" fontId="3" fillId="0" borderId="8" xfId="1" applyNumberFormat="1" applyFont="1" applyFill="1" applyBorder="1" applyAlignment="1" applyProtection="1">
      <alignment vertical="center"/>
    </xf>
    <xf numFmtId="176" fontId="3" fillId="0" borderId="8" xfId="0" applyNumberFormat="1" applyFont="1" applyFill="1" applyBorder="1" applyAlignment="1" applyProtection="1">
      <alignment horizontal="right" vertical="center" wrapText="1" shrinkToFit="1"/>
    </xf>
    <xf numFmtId="176" fontId="3" fillId="0" borderId="52" xfId="0" applyNumberFormat="1" applyFont="1" applyFill="1" applyBorder="1" applyAlignment="1" applyProtection="1">
      <alignment vertical="center" shrinkToFit="1"/>
    </xf>
    <xf numFmtId="176" fontId="3" fillId="0" borderId="5" xfId="1" applyNumberFormat="1" applyFont="1" applyFill="1" applyBorder="1" applyAlignment="1" applyProtection="1">
      <alignment vertical="center"/>
    </xf>
    <xf numFmtId="176" fontId="3" fillId="0" borderId="5" xfId="0" applyNumberFormat="1" applyFont="1" applyFill="1" applyBorder="1" applyAlignment="1" applyProtection="1">
      <alignment horizontal="right" vertical="center" wrapText="1" shrinkToFit="1"/>
    </xf>
    <xf numFmtId="176" fontId="3" fillId="0" borderId="62" xfId="0" applyNumberFormat="1" applyFont="1" applyFill="1" applyBorder="1" applyAlignment="1" applyProtection="1">
      <alignment vertical="center" shrinkToFit="1"/>
    </xf>
    <xf numFmtId="176" fontId="3" fillId="0" borderId="5" xfId="1" applyNumberFormat="1" applyFont="1" applyFill="1" applyBorder="1" applyAlignment="1" applyProtection="1">
      <alignment horizontal="left" vertical="center" wrapText="1"/>
    </xf>
    <xf numFmtId="176" fontId="3" fillId="0" borderId="5" xfId="0" applyNumberFormat="1" applyFont="1" applyFill="1" applyBorder="1" applyAlignment="1" applyProtection="1">
      <alignment horizontal="right" vertical="center" shrinkToFit="1"/>
    </xf>
    <xf numFmtId="176" fontId="3" fillId="0" borderId="8" xfId="1" applyNumberFormat="1" applyFont="1" applyFill="1" applyBorder="1" applyAlignment="1" applyProtection="1">
      <alignment horizontal="left" vertical="center" wrapText="1"/>
    </xf>
    <xf numFmtId="176" fontId="3" fillId="6" borderId="23" xfId="1" applyNumberFormat="1" applyFont="1" applyFill="1" applyBorder="1" applyAlignment="1" applyProtection="1">
      <alignment horizontal="center" vertical="center"/>
    </xf>
    <xf numFmtId="176" fontId="3" fillId="6" borderId="81" xfId="0" applyNumberFormat="1" applyFont="1" applyFill="1" applyBorder="1" applyAlignment="1" applyProtection="1">
      <alignment vertical="center"/>
    </xf>
    <xf numFmtId="176" fontId="3" fillId="6" borderId="7" xfId="0" applyNumberFormat="1" applyFont="1" applyFill="1" applyBorder="1" applyAlignment="1" applyProtection="1">
      <alignment vertical="center"/>
    </xf>
    <xf numFmtId="176" fontId="3" fillId="6" borderId="12" xfId="0" applyNumberFormat="1" applyFont="1" applyFill="1" applyBorder="1" applyAlignment="1" applyProtection="1">
      <alignment vertical="center"/>
    </xf>
    <xf numFmtId="180" fontId="3" fillId="6" borderId="12" xfId="0" applyNumberFormat="1" applyFont="1" applyFill="1" applyBorder="1" applyAlignment="1" applyProtection="1">
      <alignment horizontal="right" vertical="center"/>
    </xf>
    <xf numFmtId="176" fontId="3" fillId="6" borderId="8" xfId="1" applyNumberFormat="1" applyFont="1" applyFill="1" applyBorder="1" applyAlignment="1" applyProtection="1">
      <alignment vertical="center" wrapText="1"/>
    </xf>
    <xf numFmtId="41" fontId="48" fillId="6" borderId="17" xfId="1" applyFont="1" applyFill="1" applyBorder="1" applyAlignment="1">
      <alignment horizontal="center" vertical="center"/>
    </xf>
    <xf numFmtId="176" fontId="4" fillId="6" borderId="8" xfId="0" applyNumberFormat="1" applyFont="1" applyFill="1" applyBorder="1" applyAlignment="1">
      <alignment horizontal="right" vertical="center" wrapText="1"/>
    </xf>
    <xf numFmtId="176" fontId="4" fillId="6" borderId="17" xfId="0" applyNumberFormat="1" applyFont="1" applyFill="1" applyBorder="1" applyAlignment="1">
      <alignment vertical="center"/>
    </xf>
    <xf numFmtId="176" fontId="4" fillId="6" borderId="23" xfId="0" applyNumberFormat="1" applyFont="1" applyFill="1" applyBorder="1" applyAlignment="1">
      <alignment horizontal="right" vertical="center" wrapText="1"/>
    </xf>
    <xf numFmtId="176" fontId="4" fillId="6" borderId="78" xfId="0" applyNumberFormat="1" applyFont="1" applyFill="1" applyBorder="1" applyAlignment="1">
      <alignment vertical="center"/>
    </xf>
    <xf numFmtId="41" fontId="4" fillId="6" borderId="23" xfId="1" applyFont="1" applyFill="1" applyBorder="1" applyAlignment="1">
      <alignment horizontal="right" vertical="center" wrapText="1"/>
    </xf>
    <xf numFmtId="41" fontId="48" fillId="6" borderId="0" xfId="1" applyFont="1" applyFill="1" applyAlignment="1">
      <alignment horizontal="center" vertical="center"/>
    </xf>
    <xf numFmtId="41" fontId="48" fillId="6" borderId="83" xfId="1" applyFont="1" applyFill="1" applyBorder="1" applyAlignment="1">
      <alignment horizontal="center" vertical="center"/>
    </xf>
    <xf numFmtId="176" fontId="3" fillId="6" borderId="17" xfId="0" applyNumberFormat="1" applyFont="1" applyFill="1" applyBorder="1" applyAlignment="1" applyProtection="1">
      <alignment horizontal="right" vertical="center" wrapText="1" shrinkToFit="1"/>
    </xf>
    <xf numFmtId="176" fontId="3" fillId="6" borderId="17" xfId="1" applyNumberFormat="1" applyFont="1" applyFill="1" applyBorder="1" applyAlignment="1" applyProtection="1">
      <alignment horizontal="right" vertical="center" shrinkToFit="1"/>
    </xf>
    <xf numFmtId="176" fontId="4" fillId="6" borderId="8" xfId="0" applyNumberFormat="1" applyFont="1" applyFill="1" applyBorder="1" applyAlignment="1" applyProtection="1">
      <alignment horizontal="center" vertical="center"/>
    </xf>
    <xf numFmtId="176" fontId="28" fillId="6" borderId="23" xfId="1" applyNumberFormat="1" applyFont="1" applyFill="1" applyBorder="1" applyAlignment="1" applyProtection="1">
      <alignment horizontal="center" vertical="center" shrinkToFit="1"/>
    </xf>
    <xf numFmtId="176" fontId="28" fillId="6" borderId="8" xfId="1" applyNumberFormat="1" applyFont="1" applyFill="1" applyBorder="1" applyAlignment="1" applyProtection="1">
      <alignment horizontal="center" vertical="center" shrinkToFit="1"/>
    </xf>
    <xf numFmtId="176" fontId="3" fillId="6" borderId="5" xfId="1" applyNumberFormat="1" applyFont="1" applyFill="1" applyBorder="1" applyAlignment="1" applyProtection="1">
      <alignment horizontal="center" vertical="center"/>
    </xf>
    <xf numFmtId="0" fontId="29" fillId="6" borderId="63" xfId="0" applyFont="1" applyFill="1" applyBorder="1" applyAlignment="1">
      <alignment vertical="center"/>
    </xf>
    <xf numFmtId="0" fontId="28" fillId="6" borderId="63" xfId="0" applyFont="1" applyFill="1" applyBorder="1" applyAlignment="1">
      <alignment vertical="center"/>
    </xf>
    <xf numFmtId="0" fontId="28" fillId="6" borderId="77" xfId="0" applyFont="1" applyFill="1" applyBorder="1" applyAlignment="1">
      <alignment vertical="center"/>
    </xf>
    <xf numFmtId="0" fontId="28" fillId="6" borderId="75" xfId="0" applyFont="1" applyFill="1" applyBorder="1" applyAlignment="1">
      <alignment vertical="center"/>
    </xf>
    <xf numFmtId="176" fontId="28" fillId="6" borderId="54" xfId="0" applyNumberFormat="1" applyFont="1" applyFill="1" applyBorder="1" applyAlignment="1">
      <alignment horizontal="right" vertical="center" shrinkToFit="1"/>
    </xf>
    <xf numFmtId="176" fontId="3" fillId="6" borderId="5" xfId="1" applyNumberFormat="1" applyFont="1" applyFill="1" applyBorder="1" applyAlignment="1" applyProtection="1">
      <alignment horizontal="center" vertical="center" wrapText="1"/>
    </xf>
    <xf numFmtId="176" fontId="3" fillId="6" borderId="8"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3" fillId="6" borderId="7" xfId="0" applyNumberFormat="1" applyFont="1" applyFill="1" applyBorder="1" applyAlignment="1" applyProtection="1">
      <alignment horizontal="center" vertical="center" shrinkToFit="1"/>
    </xf>
    <xf numFmtId="176" fontId="3" fillId="6" borderId="8" xfId="0" applyNumberFormat="1" applyFont="1" applyFill="1" applyBorder="1" applyAlignment="1" applyProtection="1">
      <alignment horizontal="center" vertical="center" shrinkToFit="1"/>
    </xf>
    <xf numFmtId="176" fontId="3" fillId="6" borderId="5" xfId="1" applyNumberFormat="1" applyFont="1" applyFill="1" applyBorder="1" applyAlignment="1" applyProtection="1">
      <alignment horizontal="center" vertical="center"/>
    </xf>
    <xf numFmtId="176" fontId="3" fillId="6" borderId="5" xfId="0" applyNumberFormat="1" applyFont="1" applyFill="1" applyBorder="1" applyAlignment="1" applyProtection="1">
      <alignment horizontal="center" vertical="center" shrinkToFit="1"/>
    </xf>
    <xf numFmtId="176" fontId="3" fillId="6" borderId="8" xfId="0" applyNumberFormat="1" applyFont="1" applyFill="1" applyBorder="1" applyAlignment="1">
      <alignment horizontal="center" vertical="center"/>
    </xf>
    <xf numFmtId="176" fontId="7" fillId="6" borderId="5" xfId="1"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3" fillId="5" borderId="73" xfId="0" applyNumberFormat="1" applyFont="1" applyFill="1" applyBorder="1" applyAlignment="1" applyProtection="1">
      <alignment horizontal="right" vertical="center" shrinkToFit="1"/>
      <protection locked="0"/>
    </xf>
    <xf numFmtId="176" fontId="3" fillId="5" borderId="52" xfId="0" applyNumberFormat="1" applyFont="1" applyFill="1" applyBorder="1" applyAlignment="1" applyProtection="1">
      <alignment horizontal="right" vertical="center" shrinkToFit="1"/>
      <protection locked="0"/>
    </xf>
    <xf numFmtId="41" fontId="48" fillId="5" borderId="17" xfId="1" applyFont="1" applyFill="1" applyBorder="1" applyAlignment="1">
      <alignment horizontal="center" vertical="center"/>
    </xf>
    <xf numFmtId="176" fontId="28" fillId="5" borderId="8" xfId="1" applyNumberFormat="1" applyFont="1" applyFill="1" applyBorder="1" applyAlignment="1">
      <alignment horizontal="right" vertical="center" shrinkToFit="1"/>
    </xf>
    <xf numFmtId="176" fontId="28" fillId="5" borderId="8" xfId="0" applyNumberFormat="1" applyFont="1" applyFill="1" applyBorder="1" applyAlignment="1">
      <alignment vertical="center" shrinkToFit="1"/>
    </xf>
    <xf numFmtId="0" fontId="39" fillId="0" borderId="0" xfId="0" applyFont="1" applyBorder="1" applyAlignment="1">
      <alignment horizontal="justify" vertical="top"/>
    </xf>
    <xf numFmtId="0" fontId="40" fillId="0" borderId="0" xfId="0" applyFont="1" applyBorder="1" applyAlignment="1">
      <alignment horizontal="justify" vertical="top"/>
    </xf>
    <xf numFmtId="0" fontId="38" fillId="0" borderId="0" xfId="0" applyFont="1" applyBorder="1" applyAlignment="1" applyProtection="1">
      <alignment horizontal="center" vertical="top"/>
      <protection locked="0"/>
    </xf>
    <xf numFmtId="0" fontId="41" fillId="0" borderId="0" xfId="0" applyFont="1" applyBorder="1" applyAlignment="1">
      <alignment horizontal="justify" vertical="top"/>
    </xf>
    <xf numFmtId="0" fontId="39" fillId="0" borderId="0" xfId="0" applyFont="1" applyBorder="1" applyAlignment="1">
      <alignment vertical="top"/>
    </xf>
    <xf numFmtId="0" fontId="39" fillId="0" borderId="0" xfId="0" applyFont="1" applyBorder="1" applyAlignment="1">
      <alignment horizontal="left" vertical="top"/>
    </xf>
    <xf numFmtId="0" fontId="40" fillId="0" borderId="0" xfId="0" applyFont="1" applyBorder="1" applyAlignment="1">
      <alignment vertical="top"/>
    </xf>
    <xf numFmtId="0" fontId="39" fillId="0" borderId="0" xfId="0" applyFont="1" applyBorder="1" applyAlignment="1">
      <alignment horizontal="justify" vertical="top" wrapText="1"/>
    </xf>
    <xf numFmtId="176" fontId="28" fillId="6" borderId="17" xfId="1" applyNumberFormat="1" applyFont="1" applyFill="1" applyBorder="1" applyAlignment="1" applyProtection="1">
      <alignment horizontal="center" vertical="center" shrinkToFit="1"/>
    </xf>
    <xf numFmtId="176" fontId="28" fillId="6" borderId="23" xfId="1" applyNumberFormat="1" applyFont="1" applyFill="1" applyBorder="1" applyAlignment="1" applyProtection="1">
      <alignment horizontal="center" vertical="center" shrinkToFit="1"/>
    </xf>
    <xf numFmtId="176" fontId="31" fillId="6" borderId="55" xfId="0" applyNumberFormat="1" applyFont="1" applyFill="1" applyBorder="1" applyAlignment="1">
      <alignment horizontal="center" vertical="center"/>
    </xf>
    <xf numFmtId="176" fontId="31" fillId="6" borderId="56" xfId="0" applyNumberFormat="1" applyFont="1" applyFill="1" applyBorder="1" applyAlignment="1">
      <alignment horizontal="center" vertical="center"/>
    </xf>
    <xf numFmtId="176" fontId="31" fillId="6" borderId="57" xfId="0" applyNumberFormat="1" applyFont="1" applyFill="1" applyBorder="1" applyAlignment="1">
      <alignment horizontal="center" vertical="center"/>
    </xf>
    <xf numFmtId="176" fontId="28" fillId="6" borderId="8" xfId="1" applyNumberFormat="1" applyFont="1" applyFill="1" applyBorder="1" applyAlignment="1" applyProtection="1">
      <alignment horizontal="center" vertical="center" shrinkToFit="1"/>
    </xf>
    <xf numFmtId="0" fontId="35" fillId="6" borderId="75" xfId="0" applyFont="1" applyFill="1" applyBorder="1" applyAlignment="1">
      <alignment horizontal="right" vertical="center"/>
    </xf>
    <xf numFmtId="0" fontId="35" fillId="6" borderId="91" xfId="0" applyFont="1" applyFill="1" applyBorder="1" applyAlignment="1">
      <alignment horizontal="right" vertical="center"/>
    </xf>
    <xf numFmtId="176" fontId="31" fillId="6" borderId="66" xfId="0" applyNumberFormat="1" applyFont="1" applyFill="1" applyBorder="1" applyAlignment="1">
      <alignment horizontal="center" vertical="center"/>
    </xf>
    <xf numFmtId="176" fontId="31" fillId="6" borderId="86" xfId="0" applyNumberFormat="1" applyFont="1" applyFill="1" applyBorder="1" applyAlignment="1">
      <alignment horizontal="center" vertical="center"/>
    </xf>
    <xf numFmtId="0" fontId="34" fillId="6" borderId="87" xfId="0" applyFont="1" applyFill="1" applyBorder="1" applyAlignment="1">
      <alignment horizontal="center" vertical="center"/>
    </xf>
    <xf numFmtId="0" fontId="34" fillId="6" borderId="88" xfId="0" applyFont="1" applyFill="1" applyBorder="1" applyAlignment="1">
      <alignment horizontal="center" vertical="center"/>
    </xf>
    <xf numFmtId="0" fontId="34" fillId="6" borderId="89" xfId="0" applyFont="1" applyFill="1" applyBorder="1" applyAlignment="1">
      <alignment horizontal="center" vertical="center"/>
    </xf>
    <xf numFmtId="176" fontId="31" fillId="6" borderId="59" xfId="1" applyNumberFormat="1" applyFont="1" applyFill="1" applyBorder="1" applyAlignment="1" applyProtection="1">
      <alignment horizontal="center" vertical="center"/>
    </xf>
    <xf numFmtId="176" fontId="31" fillId="6" borderId="5" xfId="1" applyNumberFormat="1" applyFont="1" applyFill="1" applyBorder="1" applyAlignment="1" applyProtection="1">
      <alignment horizontal="center" vertical="center"/>
    </xf>
    <xf numFmtId="0" fontId="33" fillId="6" borderId="5" xfId="0" applyFont="1" applyFill="1" applyBorder="1" applyAlignment="1" applyProtection="1">
      <alignment horizontal="center" vertical="center"/>
    </xf>
    <xf numFmtId="176" fontId="31" fillId="6" borderId="23" xfId="0" applyNumberFormat="1" applyFont="1" applyFill="1" applyBorder="1" applyAlignment="1">
      <alignment horizontal="center" vertical="center"/>
    </xf>
    <xf numFmtId="176" fontId="31" fillId="6" borderId="17" xfId="0" applyNumberFormat="1" applyFont="1" applyFill="1" applyBorder="1" applyAlignment="1">
      <alignment horizontal="center" vertical="center"/>
    </xf>
    <xf numFmtId="176" fontId="31" fillId="6" borderId="8" xfId="0" applyNumberFormat="1" applyFont="1" applyFill="1" applyBorder="1" applyAlignment="1">
      <alignment horizontal="center" vertical="center"/>
    </xf>
    <xf numFmtId="176" fontId="31" fillId="6" borderId="52" xfId="0" applyNumberFormat="1" applyFont="1" applyFill="1" applyBorder="1" applyAlignment="1">
      <alignment horizontal="center" vertical="center"/>
    </xf>
    <xf numFmtId="176" fontId="31" fillId="6" borderId="58" xfId="1" applyNumberFormat="1" applyFont="1" applyFill="1" applyBorder="1" applyAlignment="1" applyProtection="1">
      <alignment horizontal="center" vertical="center"/>
    </xf>
    <xf numFmtId="176" fontId="31" fillId="6" borderId="8" xfId="1" applyNumberFormat="1" applyFont="1" applyFill="1" applyBorder="1" applyAlignment="1" applyProtection="1">
      <alignment horizontal="center" vertical="center"/>
    </xf>
    <xf numFmtId="176" fontId="31" fillId="6" borderId="60" xfId="1" applyNumberFormat="1" applyFont="1" applyFill="1" applyBorder="1" applyAlignment="1" applyProtection="1">
      <alignment horizontal="center" vertical="center"/>
    </xf>
    <xf numFmtId="176" fontId="31" fillId="6" borderId="2" xfId="1" applyNumberFormat="1" applyFont="1" applyFill="1" applyBorder="1" applyAlignment="1" applyProtection="1">
      <alignment horizontal="center" vertical="center"/>
    </xf>
    <xf numFmtId="0" fontId="36" fillId="6" borderId="77" xfId="0" applyFont="1" applyFill="1" applyBorder="1" applyAlignment="1">
      <alignment horizontal="left" vertical="center"/>
    </xf>
    <xf numFmtId="0" fontId="36" fillId="6" borderId="75" xfId="0" applyFont="1" applyFill="1" applyBorder="1" applyAlignment="1">
      <alignment horizontal="left" vertical="center"/>
    </xf>
    <xf numFmtId="176" fontId="3" fillId="6" borderId="17" xfId="1" applyNumberFormat="1" applyFont="1" applyFill="1" applyBorder="1" applyAlignment="1" applyProtection="1">
      <alignment horizontal="center" vertical="center" shrinkToFit="1"/>
    </xf>
    <xf numFmtId="176" fontId="3" fillId="6" borderId="23" xfId="1" applyNumberFormat="1" applyFont="1" applyFill="1" applyBorder="1" applyAlignment="1" applyProtection="1">
      <alignment horizontal="center" vertical="center" shrinkToFit="1"/>
    </xf>
    <xf numFmtId="176" fontId="7" fillId="6" borderId="69" xfId="1" applyNumberFormat="1" applyFont="1" applyFill="1" applyBorder="1" applyAlignment="1" applyProtection="1">
      <alignment horizontal="center" vertical="center"/>
    </xf>
    <xf numFmtId="176" fontId="7" fillId="6" borderId="32" xfId="1" applyNumberFormat="1" applyFont="1" applyFill="1" applyBorder="1" applyAlignment="1" applyProtection="1">
      <alignment horizontal="center" vertical="center"/>
    </xf>
    <xf numFmtId="0" fontId="44" fillId="6" borderId="32" xfId="0" applyFont="1" applyFill="1" applyBorder="1" applyAlignment="1" applyProtection="1">
      <alignment horizontal="center" vertical="center"/>
    </xf>
    <xf numFmtId="176" fontId="3" fillId="6" borderId="8" xfId="1" applyNumberFormat="1" applyFont="1" applyFill="1" applyBorder="1" applyAlignment="1" applyProtection="1">
      <alignment horizontal="center" vertical="center"/>
    </xf>
    <xf numFmtId="176" fontId="38" fillId="6" borderId="0" xfId="1" applyNumberFormat="1" applyFont="1" applyFill="1" applyBorder="1" applyAlignment="1" applyProtection="1">
      <alignment horizontal="center" vertical="center"/>
    </xf>
    <xf numFmtId="0" fontId="43" fillId="6" borderId="0" xfId="0" applyFont="1" applyFill="1" applyBorder="1" applyAlignment="1" applyProtection="1">
      <alignment vertical="center"/>
    </xf>
    <xf numFmtId="176" fontId="7" fillId="6" borderId="56" xfId="1" applyNumberFormat="1" applyFont="1" applyFill="1" applyBorder="1" applyAlignment="1" applyProtection="1">
      <alignment horizontal="center" vertical="center"/>
    </xf>
    <xf numFmtId="176" fontId="7" fillId="6" borderId="57" xfId="1" applyNumberFormat="1" applyFont="1" applyFill="1" applyBorder="1" applyAlignment="1" applyProtection="1">
      <alignment horizontal="center" vertical="center"/>
    </xf>
    <xf numFmtId="176" fontId="7" fillId="6" borderId="67" xfId="1" applyNumberFormat="1" applyFont="1" applyFill="1" applyBorder="1" applyAlignment="1" applyProtection="1">
      <alignment horizontal="center" vertical="center"/>
    </xf>
    <xf numFmtId="176" fontId="7" fillId="6" borderId="66" xfId="1" applyNumberFormat="1" applyFont="1" applyFill="1" applyBorder="1" applyAlignment="1" applyProtection="1">
      <alignment horizontal="center" vertical="center"/>
    </xf>
    <xf numFmtId="176" fontId="7" fillId="6" borderId="68" xfId="1" applyNumberFormat="1" applyFont="1" applyFill="1" applyBorder="1" applyAlignment="1" applyProtection="1">
      <alignment horizontal="center" vertical="center"/>
    </xf>
    <xf numFmtId="176" fontId="7" fillId="6" borderId="1" xfId="1"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6" fontId="3" fillId="6" borderId="23" xfId="0" applyNumberFormat="1" applyFont="1" applyFill="1" applyBorder="1" applyAlignment="1" applyProtection="1">
      <alignment horizontal="center" vertical="center"/>
    </xf>
    <xf numFmtId="176" fontId="5" fillId="6" borderId="0" xfId="1" applyNumberFormat="1" applyFont="1" applyFill="1" applyBorder="1" applyAlignment="1" applyProtection="1">
      <alignment horizontal="left" vertical="center"/>
    </xf>
    <xf numFmtId="176" fontId="4" fillId="6" borderId="75" xfId="1" applyNumberFormat="1" applyFont="1" applyFill="1" applyBorder="1" applyAlignment="1" applyProtection="1">
      <alignment horizontal="right" vertical="center"/>
    </xf>
    <xf numFmtId="176" fontId="3" fillId="6" borderId="8" xfId="0" applyNumberFormat="1" applyFont="1" applyFill="1" applyBorder="1" applyAlignment="1" applyProtection="1">
      <alignment horizontal="center" vertical="center" shrinkToFit="1"/>
    </xf>
    <xf numFmtId="176" fontId="3" fillId="6" borderId="17" xfId="0" applyNumberFormat="1" applyFont="1" applyFill="1" applyBorder="1" applyAlignment="1" applyProtection="1">
      <alignment horizontal="center" vertical="center"/>
    </xf>
    <xf numFmtId="176" fontId="3" fillId="6" borderId="5" xfId="0" applyNumberFormat="1" applyFont="1" applyFill="1" applyBorder="1" applyAlignment="1" applyProtection="1">
      <alignment horizontal="center" vertical="center" shrinkToFit="1"/>
    </xf>
    <xf numFmtId="176" fontId="38" fillId="6" borderId="87" xfId="1" applyNumberFormat="1" applyFont="1" applyFill="1" applyBorder="1" applyAlignment="1" applyProtection="1">
      <alignment horizontal="center" vertical="center"/>
    </xf>
    <xf numFmtId="176" fontId="38" fillId="6" borderId="88" xfId="1" applyNumberFormat="1" applyFont="1" applyFill="1" applyBorder="1" applyAlignment="1" applyProtection="1">
      <alignment horizontal="center" vertical="center"/>
    </xf>
    <xf numFmtId="0" fontId="43" fillId="6" borderId="89" xfId="0" applyFont="1" applyFill="1" applyBorder="1" applyAlignment="1" applyProtection="1">
      <alignment vertical="center"/>
    </xf>
    <xf numFmtId="176" fontId="7" fillId="6" borderId="55" xfId="1" applyNumberFormat="1" applyFont="1" applyFill="1" applyBorder="1" applyAlignment="1" applyProtection="1">
      <alignment horizontal="center" vertical="center"/>
    </xf>
    <xf numFmtId="176" fontId="7" fillId="6" borderId="60" xfId="1" applyNumberFormat="1" applyFont="1" applyFill="1" applyBorder="1" applyAlignment="1" applyProtection="1">
      <alignment horizontal="center" vertical="center"/>
    </xf>
    <xf numFmtId="176" fontId="7" fillId="6" borderId="2" xfId="1" applyNumberFormat="1" applyFont="1" applyFill="1" applyBorder="1" applyAlignment="1" applyProtection="1">
      <alignment horizontal="center" vertical="center"/>
    </xf>
    <xf numFmtId="176" fontId="4" fillId="6" borderId="91" xfId="1" applyNumberFormat="1" applyFont="1" applyFill="1" applyBorder="1" applyAlignment="1" applyProtection="1">
      <alignment horizontal="right" vertical="center"/>
    </xf>
    <xf numFmtId="176" fontId="5" fillId="6" borderId="63" xfId="1" applyNumberFormat="1" applyFont="1" applyFill="1" applyBorder="1" applyAlignment="1" applyProtection="1">
      <alignment horizontal="left" vertical="center"/>
    </xf>
    <xf numFmtId="176" fontId="3" fillId="6" borderId="8" xfId="0" applyNumberFormat="1" applyFont="1" applyFill="1" applyBorder="1" applyAlignment="1">
      <alignment horizontal="center" vertical="center"/>
    </xf>
    <xf numFmtId="176" fontId="7" fillId="6" borderId="59" xfId="1" applyNumberFormat="1" applyFont="1" applyFill="1" applyBorder="1" applyAlignment="1" applyProtection="1">
      <alignment horizontal="center" vertical="center"/>
    </xf>
    <xf numFmtId="176" fontId="7" fillId="6" borderId="5" xfId="1" applyNumberFormat="1" applyFont="1" applyFill="1" applyBorder="1" applyAlignment="1" applyProtection="1">
      <alignment horizontal="center" vertical="center"/>
    </xf>
    <xf numFmtId="0" fontId="44" fillId="6" borderId="5" xfId="0" applyFont="1" applyFill="1" applyBorder="1" applyAlignment="1" applyProtection="1">
      <alignment horizontal="center" vertical="center"/>
    </xf>
    <xf numFmtId="0" fontId="44" fillId="6" borderId="8" xfId="0" applyFont="1" applyFill="1" applyBorder="1" applyAlignment="1" applyProtection="1">
      <alignment horizontal="center" vertical="center"/>
    </xf>
    <xf numFmtId="176" fontId="3" fillId="6" borderId="5" xfId="1" applyNumberFormat="1" applyFont="1" applyFill="1" applyBorder="1" applyAlignment="1" applyProtection="1">
      <alignment horizontal="center" vertical="center"/>
    </xf>
    <xf numFmtId="176" fontId="3" fillId="6" borderId="78" xfId="1" applyNumberFormat="1" applyFont="1" applyFill="1" applyBorder="1" applyAlignment="1" applyProtection="1">
      <alignment horizontal="center" vertical="center" shrinkToFit="1"/>
    </xf>
    <xf numFmtId="176" fontId="3" fillId="6" borderId="79" xfId="1" applyNumberFormat="1" applyFont="1" applyFill="1" applyBorder="1" applyAlignment="1" applyProtection="1">
      <alignment horizontal="center" vertical="center" shrinkToFit="1"/>
    </xf>
    <xf numFmtId="176" fontId="3" fillId="6" borderId="7" xfId="0" applyNumberFormat="1" applyFont="1" applyFill="1" applyBorder="1" applyAlignment="1" applyProtection="1">
      <alignment horizontal="center" vertical="center" shrinkToFit="1"/>
    </xf>
    <xf numFmtId="176" fontId="4" fillId="6" borderId="83" xfId="0" applyNumberFormat="1" applyFont="1" applyFill="1" applyBorder="1" applyAlignment="1">
      <alignment horizontal="center" vertical="center"/>
    </xf>
    <xf numFmtId="176" fontId="4" fillId="6" borderId="81"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7" fillId="3" borderId="17" xfId="0" applyNumberFormat="1" applyFont="1" applyFill="1" applyBorder="1" applyAlignment="1">
      <alignment horizontal="center" vertical="center"/>
    </xf>
    <xf numFmtId="176" fontId="7" fillId="3" borderId="23"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0" fontId="16" fillId="2" borderId="23" xfId="0" applyFont="1" applyFill="1" applyBorder="1" applyAlignment="1">
      <alignment horizontal="center" vertical="center"/>
    </xf>
    <xf numFmtId="0" fontId="16" fillId="3" borderId="23" xfId="0" applyFont="1" applyFill="1" applyBorder="1" applyAlignment="1">
      <alignment horizontal="center" vertical="center"/>
    </xf>
    <xf numFmtId="0" fontId="12" fillId="0" borderId="0" xfId="0" applyFont="1" applyAlignment="1">
      <alignment horizontal="center" vertical="center"/>
    </xf>
    <xf numFmtId="0" fontId="6" fillId="0" borderId="36" xfId="0" applyFont="1" applyBorder="1" applyAlignment="1">
      <alignment horizontal="right" vertical="center"/>
    </xf>
    <xf numFmtId="176" fontId="5" fillId="0" borderId="45" xfId="0" applyNumberFormat="1" applyFont="1" applyBorder="1" applyAlignment="1">
      <alignment horizontal="center" vertical="center"/>
    </xf>
    <xf numFmtId="0" fontId="14"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1"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176" fontId="5" fillId="0" borderId="43"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31" xfId="0" applyFill="1" applyBorder="1" applyAlignment="1">
      <alignment horizontal="center" vertical="center"/>
    </xf>
    <xf numFmtId="176" fontId="5" fillId="0" borderId="48" xfId="0" applyNumberFormat="1" applyFont="1" applyFill="1" applyBorder="1" applyAlignment="1">
      <alignment horizontal="center" vertical="center"/>
    </xf>
    <xf numFmtId="0" fontId="0" fillId="0" borderId="37" xfId="0" applyFill="1" applyBorder="1" applyAlignment="1">
      <alignment horizontal="center" vertical="center"/>
    </xf>
    <xf numFmtId="0" fontId="0" fillId="0" borderId="23" xfId="0" applyFill="1" applyBorder="1" applyAlignment="1">
      <alignment horizontal="center" vertical="center"/>
    </xf>
  </cellXfs>
  <cellStyles count="4">
    <cellStyle name="쉼표 [0]" xfId="1" builtinId="6"/>
    <cellStyle name="쉼표 [0] 2" xfId="2"/>
    <cellStyle name="쉼표 [0] 2 2" xfId="3"/>
    <cellStyle name="표준" xfId="0" builtinId="0"/>
  </cellStyles>
  <dxfs count="0"/>
  <tableStyles count="0" defaultTableStyle="TableStyleMedium9" defaultPivotStyle="PivotStyleLight16"/>
  <colors>
    <mruColors>
      <color rgb="FFCC99FF"/>
      <color rgb="FFCCFFCC"/>
      <color rgb="FFCCFF99"/>
      <color rgb="FF0000FF"/>
      <color rgb="FF9900CC"/>
      <color rgb="FF000099"/>
      <color rgb="FF99FF99"/>
      <color rgb="FF05470B"/>
      <color rgb="FF004C22"/>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activeCell="B4" sqref="B4"/>
    </sheetView>
  </sheetViews>
  <sheetFormatPr defaultRowHeight="14.25" x14ac:dyDescent="0.15"/>
  <cols>
    <col min="1" max="1" width="6.88671875" style="183" bestFit="1" customWidth="1"/>
    <col min="2" max="2" width="15.77734375" style="183" customWidth="1"/>
    <col min="3" max="3" width="18.77734375" style="183" customWidth="1"/>
    <col min="4" max="4" width="7.77734375" style="183" customWidth="1"/>
    <col min="5" max="6" width="15.77734375" style="183" customWidth="1"/>
    <col min="7" max="7" width="7.77734375" style="183" customWidth="1"/>
    <col min="8" max="16384" width="8.88671875" style="183"/>
  </cols>
  <sheetData>
    <row r="1" spans="1:14" ht="50.1" customHeight="1" x14ac:dyDescent="0.15">
      <c r="A1" s="509" t="str">
        <f>'세입 내역★'!A1:M1</f>
        <v>2021년 연제시니어클럽 3차추경 세입세출예산서</v>
      </c>
      <c r="B1" s="509"/>
      <c r="C1" s="509"/>
      <c r="D1" s="509"/>
      <c r="E1" s="509"/>
      <c r="F1" s="509"/>
      <c r="G1" s="509"/>
      <c r="H1" s="182"/>
      <c r="I1" s="182"/>
      <c r="J1" s="182"/>
      <c r="K1" s="182"/>
      <c r="L1" s="182"/>
      <c r="M1" s="182"/>
      <c r="N1" s="182"/>
    </row>
    <row r="2" spans="1:14" ht="21.95" customHeight="1" x14ac:dyDescent="0.15">
      <c r="A2" s="182"/>
      <c r="B2" s="182"/>
      <c r="C2" s="182"/>
      <c r="D2" s="182"/>
      <c r="E2" s="182"/>
      <c r="F2" s="182"/>
      <c r="G2" s="182"/>
      <c r="H2" s="184"/>
      <c r="I2" s="182"/>
      <c r="J2" s="182"/>
      <c r="K2" s="182"/>
      <c r="L2" s="182"/>
      <c r="M2" s="182"/>
      <c r="N2" s="182"/>
    </row>
    <row r="3" spans="1:14" ht="44.1" customHeight="1" x14ac:dyDescent="0.15">
      <c r="A3" s="182" t="s">
        <v>241</v>
      </c>
      <c r="B3" s="507" t="str">
        <f>"(예산의 규모) 연제시니어클럽 2021년도 3차추경에 따른 세입·세출 예산 총액은 "&amp;TEXT(총괄표!H6, "#,##0")&amp;"원으로 한다."</f>
        <v>(예산의 규모) 연제시니어클럽 2021년도 3차추경에 따른 세입·세출 예산 총액은 9,534,636,147원으로 한다.</v>
      </c>
      <c r="C3" s="508"/>
      <c r="D3" s="510"/>
      <c r="E3" s="508"/>
      <c r="F3" s="508"/>
      <c r="G3" s="508"/>
      <c r="H3" s="185"/>
      <c r="I3" s="186"/>
      <c r="J3" s="182"/>
      <c r="K3" s="182"/>
      <c r="L3" s="182"/>
      <c r="M3" s="182"/>
      <c r="N3" s="182"/>
    </row>
    <row r="4" spans="1:14" ht="21.95" customHeight="1" x14ac:dyDescent="0.15">
      <c r="A4" s="182"/>
      <c r="B4" s="182"/>
      <c r="C4" s="182"/>
      <c r="D4" s="182"/>
      <c r="E4" s="182"/>
      <c r="F4" s="182"/>
      <c r="G4" s="182"/>
      <c r="H4" s="182"/>
      <c r="I4" s="182"/>
      <c r="J4" s="182"/>
      <c r="K4" s="182"/>
      <c r="L4" s="182"/>
      <c r="M4" s="182"/>
      <c r="N4" s="182"/>
    </row>
    <row r="5" spans="1:14" ht="21.95" customHeight="1" x14ac:dyDescent="0.15">
      <c r="A5" s="182" t="s">
        <v>242</v>
      </c>
      <c r="B5" s="511" t="s">
        <v>243</v>
      </c>
      <c r="C5" s="511"/>
      <c r="D5" s="511"/>
      <c r="E5" s="511"/>
      <c r="F5" s="511"/>
      <c r="G5" s="511"/>
      <c r="H5" s="182"/>
      <c r="I5" s="182"/>
      <c r="J5" s="182"/>
      <c r="K5" s="182"/>
      <c r="L5" s="182"/>
      <c r="M5" s="182"/>
      <c r="N5" s="182"/>
    </row>
    <row r="6" spans="1:14" ht="21.95" customHeight="1" x14ac:dyDescent="0.15">
      <c r="A6" s="182"/>
      <c r="B6" s="182"/>
      <c r="C6" s="182"/>
      <c r="D6" s="182"/>
      <c r="E6" s="182"/>
      <c r="F6" s="182"/>
      <c r="G6" s="182"/>
      <c r="H6" s="182"/>
      <c r="I6" s="182"/>
      <c r="J6" s="182"/>
      <c r="K6" s="182"/>
      <c r="L6" s="182"/>
      <c r="M6" s="182"/>
      <c r="N6" s="182"/>
    </row>
    <row r="7" spans="1:14" ht="21.95" customHeight="1" x14ac:dyDescent="0.15">
      <c r="A7" s="182"/>
      <c r="B7" s="511" t="s">
        <v>244</v>
      </c>
      <c r="C7" s="511"/>
      <c r="D7" s="511"/>
      <c r="E7" s="511"/>
      <c r="F7" s="511"/>
      <c r="G7" s="511"/>
      <c r="H7" s="182"/>
      <c r="I7" s="182"/>
      <c r="J7" s="182"/>
      <c r="K7" s="182"/>
      <c r="L7" s="182"/>
      <c r="M7" s="182"/>
      <c r="N7" s="182"/>
    </row>
    <row r="8" spans="1:14" ht="21.95" customHeight="1" x14ac:dyDescent="0.15">
      <c r="A8" s="182"/>
      <c r="B8" s="182" t="s">
        <v>245</v>
      </c>
      <c r="C8" s="187">
        <f>총괄표!H7</f>
        <v>3131306897</v>
      </c>
      <c r="D8" s="182" t="s">
        <v>246</v>
      </c>
      <c r="E8" s="182" t="s">
        <v>247</v>
      </c>
      <c r="F8" s="187">
        <f>총괄표!H25</f>
        <v>0</v>
      </c>
      <c r="G8" s="182" t="s">
        <v>248</v>
      </c>
      <c r="H8" s="182"/>
      <c r="I8" s="182"/>
      <c r="J8" s="182"/>
      <c r="K8" s="182"/>
      <c r="L8" s="182"/>
      <c r="M8" s="182"/>
      <c r="N8" s="182"/>
    </row>
    <row r="9" spans="1:14" ht="21.95" customHeight="1" x14ac:dyDescent="0.15">
      <c r="A9" s="182"/>
      <c r="B9" s="182" t="s">
        <v>249</v>
      </c>
      <c r="C9" s="187">
        <f>총괄표!H16</f>
        <v>5728100</v>
      </c>
      <c r="D9" s="182" t="s">
        <v>250</v>
      </c>
      <c r="E9" s="182" t="s">
        <v>251</v>
      </c>
      <c r="F9" s="187">
        <f>총괄표!H28</f>
        <v>5000000</v>
      </c>
      <c r="G9" s="182" t="s">
        <v>246</v>
      </c>
      <c r="H9" s="182"/>
      <c r="J9" s="182"/>
      <c r="K9" s="182"/>
      <c r="L9" s="182"/>
      <c r="M9" s="182"/>
      <c r="N9" s="182"/>
    </row>
    <row r="10" spans="1:14" ht="21.95" customHeight="1" x14ac:dyDescent="0.15">
      <c r="A10" s="182"/>
      <c r="B10" s="182" t="s">
        <v>252</v>
      </c>
      <c r="C10" s="188">
        <f>총괄표!H17</f>
        <v>5792316000</v>
      </c>
      <c r="D10" s="182" t="s">
        <v>250</v>
      </c>
      <c r="E10" s="182" t="s">
        <v>253</v>
      </c>
      <c r="F10" s="187">
        <f>총괄표!H31</f>
        <v>511567702</v>
      </c>
      <c r="G10" s="182" t="s">
        <v>250</v>
      </c>
      <c r="H10" s="182"/>
      <c r="I10" s="182"/>
      <c r="J10" s="182"/>
      <c r="K10" s="182"/>
      <c r="L10" s="182"/>
      <c r="M10" s="182"/>
      <c r="N10" s="182"/>
    </row>
    <row r="11" spans="1:14" ht="21.95" customHeight="1" x14ac:dyDescent="0.15">
      <c r="A11" s="182"/>
      <c r="B11" s="182" t="s">
        <v>254</v>
      </c>
      <c r="C11" s="187">
        <f>총괄표!H22</f>
        <v>40000000</v>
      </c>
      <c r="D11" s="182" t="s">
        <v>250</v>
      </c>
      <c r="E11" s="182" t="s">
        <v>255</v>
      </c>
      <c r="F11" s="187">
        <f>총괄표!H36</f>
        <v>48717448</v>
      </c>
      <c r="G11" s="182" t="s">
        <v>250</v>
      </c>
      <c r="H11" s="182"/>
      <c r="I11" s="182"/>
      <c r="J11" s="182"/>
      <c r="K11" s="182"/>
      <c r="L11" s="182"/>
      <c r="M11" s="182"/>
      <c r="N11" s="182"/>
    </row>
    <row r="12" spans="1:14" ht="21.95" customHeight="1" x14ac:dyDescent="0.15">
      <c r="A12" s="182"/>
      <c r="B12" s="182"/>
      <c r="C12" s="182"/>
      <c r="D12" s="182"/>
      <c r="E12" s="182"/>
      <c r="F12" s="182"/>
      <c r="G12" s="182"/>
      <c r="H12" s="182"/>
      <c r="I12" s="182"/>
      <c r="J12" s="182"/>
      <c r="K12" s="182"/>
      <c r="L12" s="182"/>
      <c r="M12" s="182"/>
      <c r="N12" s="182"/>
    </row>
    <row r="13" spans="1:14" ht="21.95" customHeight="1" x14ac:dyDescent="0.15">
      <c r="A13" s="182"/>
      <c r="B13" s="511" t="s">
        <v>256</v>
      </c>
      <c r="C13" s="511"/>
      <c r="D13" s="511"/>
      <c r="E13" s="511"/>
      <c r="F13" s="511"/>
      <c r="G13" s="511"/>
      <c r="H13" s="182"/>
      <c r="I13" s="182"/>
      <c r="J13" s="182"/>
      <c r="K13" s="182"/>
      <c r="L13" s="182"/>
      <c r="M13" s="182"/>
      <c r="N13" s="182"/>
    </row>
    <row r="14" spans="1:14" ht="21.95" customHeight="1" x14ac:dyDescent="0.15">
      <c r="A14" s="182"/>
      <c r="B14" s="182" t="s">
        <v>257</v>
      </c>
      <c r="C14" s="187">
        <f>총괄표!R7</f>
        <v>363351834</v>
      </c>
      <c r="D14" s="182" t="s">
        <v>258</v>
      </c>
      <c r="E14" s="182" t="s">
        <v>259</v>
      </c>
      <c r="F14" s="187">
        <f>총괄표!R60</f>
        <v>0</v>
      </c>
      <c r="G14" s="182" t="s">
        <v>250</v>
      </c>
      <c r="H14" s="182"/>
      <c r="I14" s="182"/>
      <c r="J14" s="182"/>
      <c r="K14" s="182"/>
      <c r="L14" s="182"/>
      <c r="M14" s="182"/>
      <c r="N14" s="182"/>
    </row>
    <row r="15" spans="1:14" ht="21.95" customHeight="1" x14ac:dyDescent="0.15">
      <c r="A15" s="182"/>
      <c r="B15" s="182" t="s">
        <v>260</v>
      </c>
      <c r="C15" s="188">
        <f>총괄표!R27</f>
        <v>4200000</v>
      </c>
      <c r="D15" s="182" t="s">
        <v>246</v>
      </c>
      <c r="E15" s="182" t="s">
        <v>261</v>
      </c>
      <c r="F15" s="187">
        <f>총괄표!R63</f>
        <v>6500000</v>
      </c>
      <c r="G15" s="182" t="s">
        <v>250</v>
      </c>
      <c r="H15" s="182"/>
      <c r="I15" s="182"/>
      <c r="J15" s="182"/>
      <c r="K15" s="182"/>
      <c r="L15" s="182"/>
      <c r="M15" s="182"/>
      <c r="N15" s="182"/>
    </row>
    <row r="16" spans="1:14" ht="21.95" customHeight="1" x14ac:dyDescent="0.15">
      <c r="A16" s="182"/>
      <c r="B16" s="182" t="s">
        <v>262</v>
      </c>
      <c r="C16" s="187">
        <f>총괄표!R31</f>
        <v>8266030811</v>
      </c>
      <c r="D16" s="182" t="s">
        <v>250</v>
      </c>
      <c r="E16" s="189" t="s">
        <v>263</v>
      </c>
      <c r="F16" s="187">
        <f>총괄표!R64</f>
        <v>894553502</v>
      </c>
      <c r="G16" s="182" t="s">
        <v>250</v>
      </c>
      <c r="H16" s="182"/>
      <c r="I16" s="182"/>
      <c r="J16" s="182"/>
      <c r="K16" s="182"/>
      <c r="L16" s="182"/>
      <c r="M16" s="182"/>
      <c r="N16" s="182"/>
    </row>
    <row r="17" spans="1:14" ht="21.95" customHeight="1" x14ac:dyDescent="0.15">
      <c r="A17" s="182"/>
      <c r="B17" s="182" t="s">
        <v>264</v>
      </c>
      <c r="C17" s="187">
        <f>총괄표!R59</f>
        <v>0</v>
      </c>
      <c r="D17" s="182" t="s">
        <v>258</v>
      </c>
      <c r="E17" s="182"/>
      <c r="F17" s="187"/>
      <c r="G17" s="182"/>
      <c r="H17" s="182"/>
      <c r="I17" s="182"/>
      <c r="J17" s="182"/>
      <c r="K17" s="182"/>
      <c r="L17" s="182"/>
      <c r="M17" s="182"/>
      <c r="N17" s="182"/>
    </row>
    <row r="18" spans="1:14" ht="21.95" customHeight="1" x14ac:dyDescent="0.15">
      <c r="A18" s="182"/>
      <c r="B18" s="182"/>
      <c r="C18" s="182"/>
      <c r="D18" s="182"/>
      <c r="E18" s="182"/>
      <c r="F18" s="182"/>
      <c r="G18" s="182"/>
      <c r="H18" s="182"/>
      <c r="I18" s="182"/>
      <c r="J18" s="182"/>
      <c r="K18" s="182"/>
      <c r="L18" s="182"/>
      <c r="M18" s="182"/>
      <c r="N18" s="182"/>
    </row>
    <row r="19" spans="1:14" ht="33.75" customHeight="1" x14ac:dyDescent="0.15">
      <c r="A19" s="182" t="s">
        <v>265</v>
      </c>
      <c r="B19" s="507" t="s">
        <v>266</v>
      </c>
      <c r="C19" s="508"/>
      <c r="D19" s="508"/>
      <c r="E19" s="508"/>
      <c r="F19" s="508"/>
      <c r="G19" s="508"/>
      <c r="H19" s="182"/>
      <c r="I19" s="182"/>
      <c r="J19" s="182"/>
      <c r="K19" s="182"/>
      <c r="L19" s="182"/>
      <c r="M19" s="182"/>
      <c r="N19" s="182"/>
    </row>
    <row r="20" spans="1:14" ht="21.95" customHeight="1" x14ac:dyDescent="0.15">
      <c r="A20" s="182"/>
      <c r="B20" s="182"/>
      <c r="C20" s="190"/>
      <c r="D20" s="190"/>
      <c r="E20" s="190"/>
      <c r="F20" s="190"/>
      <c r="G20" s="190"/>
      <c r="H20" s="182"/>
      <c r="I20" s="182"/>
      <c r="J20" s="182"/>
      <c r="K20" s="182"/>
      <c r="L20" s="182"/>
      <c r="M20" s="182"/>
      <c r="N20" s="182"/>
    </row>
    <row r="21" spans="1:14" ht="34.5" customHeight="1" x14ac:dyDescent="0.15">
      <c r="A21" s="182" t="s">
        <v>267</v>
      </c>
      <c r="B21" s="507" t="s">
        <v>268</v>
      </c>
      <c r="C21" s="508"/>
      <c r="D21" s="508"/>
      <c r="E21" s="508"/>
      <c r="F21" s="508"/>
      <c r="G21" s="508"/>
      <c r="H21" s="182"/>
      <c r="I21" s="182"/>
      <c r="J21" s="182"/>
      <c r="K21" s="182"/>
      <c r="L21" s="182"/>
      <c r="M21" s="182"/>
      <c r="N21" s="182"/>
    </row>
    <row r="22" spans="1:14" ht="21.95" customHeight="1" x14ac:dyDescent="0.15">
      <c r="A22" s="182"/>
      <c r="B22" s="182"/>
      <c r="C22" s="190"/>
      <c r="D22" s="190"/>
      <c r="E22" s="190"/>
      <c r="F22" s="190"/>
      <c r="G22" s="190"/>
      <c r="H22" s="182"/>
      <c r="I22" s="182"/>
      <c r="J22" s="182"/>
      <c r="K22" s="182"/>
      <c r="L22" s="182"/>
      <c r="M22" s="182"/>
      <c r="N22" s="182"/>
    </row>
    <row r="23" spans="1:14" ht="22.5" customHeight="1" x14ac:dyDescent="0.15">
      <c r="A23" s="182" t="s">
        <v>269</v>
      </c>
      <c r="B23" s="512" t="s">
        <v>270</v>
      </c>
      <c r="C23" s="513"/>
      <c r="D23" s="513"/>
      <c r="E23" s="513"/>
      <c r="F23" s="513"/>
      <c r="G23" s="513"/>
      <c r="H23" s="182"/>
      <c r="I23" s="182"/>
      <c r="J23" s="182"/>
      <c r="K23" s="182"/>
      <c r="L23" s="182"/>
      <c r="M23" s="182"/>
      <c r="N23" s="182"/>
    </row>
    <row r="24" spans="1:14" ht="10.5" customHeight="1" x14ac:dyDescent="0.15">
      <c r="A24" s="182"/>
      <c r="B24" s="191"/>
      <c r="C24" s="192"/>
      <c r="D24" s="192"/>
      <c r="E24" s="192"/>
      <c r="F24" s="192"/>
      <c r="G24" s="192"/>
      <c r="H24" s="182"/>
      <c r="I24" s="182"/>
      <c r="J24" s="182"/>
      <c r="K24" s="182"/>
      <c r="L24" s="182"/>
      <c r="M24" s="182"/>
      <c r="N24" s="182"/>
    </row>
    <row r="25" spans="1:14" ht="21.95" customHeight="1" x14ac:dyDescent="0.15">
      <c r="A25" s="182"/>
      <c r="B25" s="514" t="s">
        <v>271</v>
      </c>
      <c r="C25" s="514"/>
      <c r="D25" s="514"/>
      <c r="E25" s="514"/>
      <c r="F25" s="514"/>
      <c r="G25" s="514"/>
      <c r="H25" s="182"/>
      <c r="I25" s="182"/>
      <c r="J25" s="182"/>
      <c r="K25" s="182"/>
      <c r="L25" s="182"/>
      <c r="M25" s="182"/>
      <c r="N25" s="182"/>
    </row>
    <row r="26" spans="1:14" ht="21.95" customHeight="1" x14ac:dyDescent="0.15">
      <c r="A26" s="182"/>
      <c r="B26" s="514" t="s">
        <v>272</v>
      </c>
      <c r="C26" s="514"/>
      <c r="D26" s="514"/>
      <c r="E26" s="514"/>
      <c r="F26" s="514"/>
      <c r="G26" s="514"/>
      <c r="H26" s="182"/>
      <c r="I26" s="182"/>
      <c r="J26" s="182"/>
      <c r="K26" s="182"/>
      <c r="L26" s="182"/>
      <c r="M26" s="182"/>
      <c r="N26" s="182"/>
    </row>
    <row r="27" spans="1:14" ht="21.95" customHeight="1" x14ac:dyDescent="0.15">
      <c r="A27" s="182"/>
      <c r="B27" s="514" t="s">
        <v>273</v>
      </c>
      <c r="C27" s="514"/>
      <c r="D27" s="514"/>
      <c r="E27" s="514"/>
      <c r="F27" s="514"/>
      <c r="G27" s="514"/>
      <c r="H27" s="182"/>
      <c r="I27" s="182"/>
      <c r="J27" s="182"/>
      <c r="K27" s="182"/>
      <c r="L27" s="182"/>
      <c r="M27" s="182"/>
      <c r="N27" s="182"/>
    </row>
    <row r="28" spans="1:14" ht="21.95" customHeight="1" x14ac:dyDescent="0.15">
      <c r="A28" s="182"/>
      <c r="B28" s="511"/>
      <c r="C28" s="511"/>
      <c r="D28" s="511"/>
      <c r="E28" s="511"/>
      <c r="F28" s="511"/>
      <c r="G28" s="511"/>
      <c r="H28" s="182"/>
      <c r="I28" s="182"/>
      <c r="J28" s="182"/>
      <c r="K28" s="182"/>
      <c r="L28" s="182"/>
      <c r="M28" s="182"/>
      <c r="N28" s="182"/>
    </row>
    <row r="29" spans="1:14" ht="35.25" customHeight="1" x14ac:dyDescent="0.15">
      <c r="A29" s="182" t="s">
        <v>274</v>
      </c>
      <c r="B29" s="507" t="s">
        <v>275</v>
      </c>
      <c r="C29" s="508"/>
      <c r="D29" s="508"/>
      <c r="E29" s="508"/>
      <c r="F29" s="508"/>
      <c r="G29" s="508"/>
      <c r="H29" s="182"/>
      <c r="I29" s="182"/>
      <c r="J29" s="182"/>
      <c r="K29" s="182"/>
      <c r="L29" s="182"/>
      <c r="M29" s="182"/>
      <c r="N29" s="182"/>
    </row>
    <row r="30" spans="1:14" x14ac:dyDescent="0.15">
      <c r="A30" s="182"/>
      <c r="B30" s="182"/>
      <c r="C30" s="182"/>
      <c r="D30" s="182"/>
      <c r="E30" s="182"/>
      <c r="F30" s="182"/>
      <c r="G30" s="182"/>
      <c r="H30" s="182"/>
      <c r="I30" s="182"/>
      <c r="J30" s="182"/>
      <c r="K30" s="182"/>
      <c r="L30" s="182"/>
      <c r="M30" s="182"/>
      <c r="N30" s="182"/>
    </row>
    <row r="31" spans="1:14" x14ac:dyDescent="0.15">
      <c r="A31" s="182"/>
      <c r="B31" s="182"/>
      <c r="C31" s="182"/>
      <c r="D31" s="182"/>
      <c r="E31" s="182"/>
      <c r="F31" s="182"/>
      <c r="G31" s="182"/>
      <c r="H31" s="182"/>
      <c r="I31" s="182"/>
      <c r="J31" s="182"/>
      <c r="K31" s="182"/>
      <c r="L31" s="182"/>
      <c r="M31" s="182"/>
      <c r="N31" s="182"/>
    </row>
    <row r="32" spans="1:14" x14ac:dyDescent="0.15">
      <c r="A32" s="182"/>
      <c r="B32" s="182"/>
      <c r="C32" s="182"/>
      <c r="D32" s="182"/>
      <c r="E32" s="182"/>
      <c r="F32" s="182"/>
      <c r="G32" s="182"/>
      <c r="H32" s="182"/>
      <c r="I32" s="182"/>
      <c r="J32" s="182"/>
      <c r="K32" s="182"/>
      <c r="L32" s="182"/>
      <c r="M32" s="182"/>
      <c r="N32" s="182"/>
    </row>
    <row r="33" spans="1:14" x14ac:dyDescent="0.15">
      <c r="A33" s="182"/>
      <c r="B33" s="182"/>
      <c r="C33" s="182"/>
      <c r="D33" s="182"/>
      <c r="E33" s="182"/>
      <c r="F33" s="182"/>
      <c r="G33" s="182"/>
      <c r="H33" s="182"/>
      <c r="I33" s="182"/>
      <c r="J33" s="182"/>
      <c r="K33" s="182"/>
      <c r="L33" s="182"/>
      <c r="M33" s="182"/>
      <c r="N33" s="182"/>
    </row>
    <row r="34" spans="1:14" x14ac:dyDescent="0.15">
      <c r="A34" s="182"/>
      <c r="B34" s="182"/>
      <c r="C34" s="182"/>
      <c r="D34" s="182"/>
      <c r="E34" s="182"/>
      <c r="F34" s="182"/>
      <c r="G34" s="182"/>
      <c r="H34" s="182"/>
      <c r="I34" s="182"/>
      <c r="J34" s="182"/>
      <c r="K34" s="182"/>
      <c r="L34" s="182"/>
      <c r="M34" s="182"/>
      <c r="N34" s="182"/>
    </row>
    <row r="35" spans="1:14" x14ac:dyDescent="0.15">
      <c r="A35" s="182"/>
      <c r="B35" s="182"/>
      <c r="C35" s="182"/>
      <c r="D35" s="182"/>
      <c r="E35" s="182"/>
      <c r="F35" s="182"/>
      <c r="G35" s="182"/>
      <c r="H35" s="182"/>
      <c r="I35" s="182"/>
      <c r="J35" s="182"/>
      <c r="K35" s="182"/>
      <c r="L35" s="182"/>
      <c r="M35" s="182"/>
      <c r="N35" s="182"/>
    </row>
    <row r="36" spans="1:14" x14ac:dyDescent="0.15">
      <c r="A36" s="182"/>
      <c r="B36" s="182"/>
      <c r="C36" s="182"/>
      <c r="D36" s="182"/>
      <c r="E36" s="182"/>
      <c r="F36" s="182"/>
      <c r="G36" s="182"/>
      <c r="H36" s="182"/>
      <c r="I36" s="182"/>
      <c r="J36" s="182"/>
      <c r="K36" s="182"/>
      <c r="L36" s="182"/>
      <c r="M36" s="182"/>
      <c r="N36" s="182"/>
    </row>
    <row r="37" spans="1:14" x14ac:dyDescent="0.15">
      <c r="A37" s="182"/>
      <c r="B37" s="182"/>
      <c r="C37" s="182"/>
      <c r="D37" s="182"/>
      <c r="E37" s="182"/>
      <c r="F37" s="182"/>
      <c r="G37" s="182"/>
      <c r="H37" s="182"/>
      <c r="I37" s="182"/>
      <c r="J37" s="182"/>
      <c r="K37" s="182"/>
      <c r="L37" s="182"/>
      <c r="M37" s="182"/>
      <c r="N37" s="182"/>
    </row>
    <row r="38" spans="1:14" x14ac:dyDescent="0.15">
      <c r="A38" s="182"/>
      <c r="B38" s="182"/>
      <c r="C38" s="182"/>
      <c r="D38" s="182"/>
      <c r="E38" s="182"/>
      <c r="F38" s="182"/>
      <c r="G38" s="182"/>
      <c r="H38" s="182"/>
      <c r="I38" s="182"/>
      <c r="J38" s="182"/>
      <c r="K38" s="182"/>
      <c r="L38" s="182"/>
      <c r="M38" s="182"/>
      <c r="N38" s="182"/>
    </row>
    <row r="39" spans="1:14" x14ac:dyDescent="0.15">
      <c r="A39" s="182"/>
      <c r="B39" s="182"/>
      <c r="C39" s="182"/>
      <c r="D39" s="182"/>
      <c r="E39" s="182"/>
      <c r="F39" s="182"/>
      <c r="G39" s="182"/>
      <c r="H39" s="182"/>
      <c r="I39" s="182"/>
      <c r="J39" s="182"/>
      <c r="K39" s="182"/>
      <c r="L39" s="182"/>
      <c r="M39" s="182"/>
      <c r="N39" s="182"/>
    </row>
    <row r="40" spans="1:14" x14ac:dyDescent="0.15">
      <c r="A40" s="182"/>
      <c r="B40" s="182"/>
      <c r="C40" s="182"/>
      <c r="D40" s="182"/>
      <c r="E40" s="182"/>
      <c r="F40" s="182"/>
      <c r="G40" s="182"/>
      <c r="H40" s="182"/>
      <c r="I40" s="182"/>
      <c r="J40" s="182"/>
      <c r="K40" s="182"/>
      <c r="L40" s="182"/>
      <c r="M40" s="182"/>
      <c r="N40" s="182"/>
    </row>
    <row r="41" spans="1:14" x14ac:dyDescent="0.15">
      <c r="A41" s="182"/>
      <c r="B41" s="182"/>
      <c r="C41" s="182"/>
      <c r="D41" s="182"/>
      <c r="E41" s="182"/>
      <c r="F41" s="182"/>
      <c r="G41" s="182"/>
      <c r="H41" s="182"/>
      <c r="I41" s="182"/>
      <c r="J41" s="182"/>
      <c r="K41" s="182"/>
      <c r="L41" s="182"/>
      <c r="M41" s="182"/>
      <c r="N41" s="182"/>
    </row>
    <row r="42" spans="1:14" x14ac:dyDescent="0.15">
      <c r="A42" s="182"/>
      <c r="B42" s="182"/>
      <c r="C42" s="182"/>
      <c r="D42" s="182"/>
      <c r="E42" s="182"/>
      <c r="F42" s="182"/>
      <c r="G42" s="182"/>
      <c r="H42" s="182"/>
      <c r="I42" s="182"/>
      <c r="J42" s="182"/>
      <c r="K42" s="182"/>
      <c r="L42" s="182"/>
      <c r="M42" s="182"/>
      <c r="N42" s="182"/>
    </row>
  </sheetData>
  <mergeCells count="13">
    <mergeCell ref="B29:G29"/>
    <mergeCell ref="B21:G21"/>
    <mergeCell ref="B23:G23"/>
    <mergeCell ref="B25:G25"/>
    <mergeCell ref="B26:G26"/>
    <mergeCell ref="B27:G27"/>
    <mergeCell ref="B28:G28"/>
    <mergeCell ref="B19:G19"/>
    <mergeCell ref="A1:G1"/>
    <mergeCell ref="B3:G3"/>
    <mergeCell ref="B5:G5"/>
    <mergeCell ref="B7:G7"/>
    <mergeCell ref="B13:G13"/>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106"/>
  <sheetViews>
    <sheetView tabSelected="1" view="pageBreakPreview" topLeftCell="A46" zoomScale="110" zoomScaleSheetLayoutView="110" workbookViewId="0">
      <selection activeCell="P54" sqref="P54:P55"/>
    </sheetView>
  </sheetViews>
  <sheetFormatPr defaultRowHeight="13.5" x14ac:dyDescent="0.15"/>
  <cols>
    <col min="1" max="1" width="2.6640625" style="117" bestFit="1" customWidth="1"/>
    <col min="2" max="2" width="8.5546875" style="117" bestFit="1" customWidth="1"/>
    <col min="3" max="3" width="3.109375" style="118" bestFit="1" customWidth="1"/>
    <col min="4" max="4" width="9" style="118" bestFit="1" customWidth="1"/>
    <col min="5" max="5" width="3.77734375" style="167" bestFit="1" customWidth="1"/>
    <col min="6" max="6" width="12.44140625" style="168" customWidth="1"/>
    <col min="7" max="7" width="11.44140625" style="201" customWidth="1"/>
    <col min="8" max="8" width="11.6640625" style="201" bestFit="1" customWidth="1"/>
    <col min="9" max="9" width="12.33203125" style="119" bestFit="1" customWidth="1"/>
    <col min="10" max="10" width="6.6640625" style="122" bestFit="1" customWidth="1"/>
    <col min="11" max="11" width="2.6640625" style="117" bestFit="1" customWidth="1"/>
    <col min="12" max="12" width="8.5546875" style="117" bestFit="1" customWidth="1"/>
    <col min="13" max="13" width="3.109375" style="118" bestFit="1" customWidth="1"/>
    <col min="14" max="14" width="8.5546875" style="118" bestFit="1" customWidth="1"/>
    <col min="15" max="15" width="3.77734375" style="167" bestFit="1" customWidth="1"/>
    <col min="16" max="16" width="19" style="168" bestFit="1" customWidth="1"/>
    <col min="17" max="17" width="11.44140625" style="201" customWidth="1"/>
    <col min="18" max="18" width="11.6640625" style="201" bestFit="1" customWidth="1"/>
    <col min="19" max="19" width="12.33203125" style="119" bestFit="1" customWidth="1"/>
    <col min="20" max="20" width="6.33203125" style="119" bestFit="1" customWidth="1"/>
    <col min="21" max="21" width="11.5546875" style="119" bestFit="1" customWidth="1"/>
    <col min="22" max="22" width="9.6640625" style="119" bestFit="1" customWidth="1"/>
    <col min="23" max="16384" width="8.88671875" style="119"/>
  </cols>
  <sheetData>
    <row r="1" spans="1:22" ht="45" customHeight="1" x14ac:dyDescent="0.15">
      <c r="A1" s="525" t="str">
        <f>'세입 내역★'!A1:M1</f>
        <v>2021년 연제시니어클럽 3차추경 세입세출예산서</v>
      </c>
      <c r="B1" s="526"/>
      <c r="C1" s="526"/>
      <c r="D1" s="526"/>
      <c r="E1" s="526"/>
      <c r="F1" s="526"/>
      <c r="G1" s="526"/>
      <c r="H1" s="526"/>
      <c r="I1" s="526"/>
      <c r="J1" s="526"/>
      <c r="K1" s="526"/>
      <c r="L1" s="526"/>
      <c r="M1" s="526"/>
      <c r="N1" s="526"/>
      <c r="O1" s="526"/>
      <c r="P1" s="526"/>
      <c r="Q1" s="526"/>
      <c r="R1" s="526"/>
      <c r="S1" s="526"/>
      <c r="T1" s="527"/>
    </row>
    <row r="2" spans="1:22" ht="30" customHeight="1" thickBot="1" x14ac:dyDescent="0.2">
      <c r="A2" s="539" t="s">
        <v>43</v>
      </c>
      <c r="B2" s="540"/>
      <c r="C2" s="540"/>
      <c r="D2" s="540"/>
      <c r="E2" s="120"/>
      <c r="F2" s="121"/>
      <c r="G2" s="144"/>
      <c r="H2" s="144"/>
      <c r="I2" s="123"/>
      <c r="J2" s="172"/>
      <c r="K2" s="197"/>
      <c r="L2" s="197"/>
      <c r="M2" s="197"/>
      <c r="N2" s="114"/>
      <c r="O2" s="120"/>
      <c r="P2" s="121"/>
      <c r="Q2" s="144"/>
      <c r="R2" s="144"/>
      <c r="S2" s="521" t="s">
        <v>199</v>
      </c>
      <c r="T2" s="522"/>
      <c r="U2" s="123"/>
    </row>
    <row r="3" spans="1:22" s="124" customFormat="1" ht="26.25" customHeight="1" x14ac:dyDescent="0.15">
      <c r="A3" s="517" t="s">
        <v>53</v>
      </c>
      <c r="B3" s="518"/>
      <c r="C3" s="518"/>
      <c r="D3" s="518"/>
      <c r="E3" s="518"/>
      <c r="F3" s="518"/>
      <c r="G3" s="523"/>
      <c r="H3" s="523"/>
      <c r="I3" s="518"/>
      <c r="J3" s="524"/>
      <c r="K3" s="517" t="s">
        <v>140</v>
      </c>
      <c r="L3" s="518"/>
      <c r="M3" s="518"/>
      <c r="N3" s="518"/>
      <c r="O3" s="518"/>
      <c r="P3" s="518"/>
      <c r="Q3" s="518"/>
      <c r="R3" s="518"/>
      <c r="S3" s="518"/>
      <c r="T3" s="519"/>
    </row>
    <row r="4" spans="1:22" s="124" customFormat="1" ht="30" customHeight="1" x14ac:dyDescent="0.15">
      <c r="A4" s="535" t="s">
        <v>36</v>
      </c>
      <c r="B4" s="536"/>
      <c r="C4" s="536" t="s">
        <v>37</v>
      </c>
      <c r="D4" s="536"/>
      <c r="E4" s="536" t="s">
        <v>144</v>
      </c>
      <c r="F4" s="536"/>
      <c r="G4" s="208" t="str">
        <f>'세입 내역★'!G4</f>
        <v>2021년
2차추경</v>
      </c>
      <c r="H4" s="208" t="str">
        <f>'세입 내역★'!H4</f>
        <v>2021년
3차추경</v>
      </c>
      <c r="I4" s="531" t="s">
        <v>47</v>
      </c>
      <c r="J4" s="532"/>
      <c r="K4" s="535" t="s">
        <v>36</v>
      </c>
      <c r="L4" s="536"/>
      <c r="M4" s="536" t="s">
        <v>37</v>
      </c>
      <c r="N4" s="536"/>
      <c r="O4" s="536" t="s">
        <v>144</v>
      </c>
      <c r="P4" s="536"/>
      <c r="Q4" s="125" t="str">
        <f>'세출 내역★'!G4</f>
        <v>2021년
2차추경</v>
      </c>
      <c r="R4" s="125" t="str">
        <f>'세출 내역★'!H4</f>
        <v>2021년
3차추경</v>
      </c>
      <c r="S4" s="533" t="s">
        <v>47</v>
      </c>
      <c r="T4" s="534"/>
    </row>
    <row r="5" spans="1:22" s="128" customFormat="1" ht="16.5" customHeight="1" thickBot="1" x14ac:dyDescent="0.2">
      <c r="A5" s="537"/>
      <c r="B5" s="538"/>
      <c r="C5" s="538"/>
      <c r="D5" s="538"/>
      <c r="E5" s="538"/>
      <c r="F5" s="538"/>
      <c r="G5" s="203" t="str">
        <f>'세입 내역★'!G5</f>
        <v>(A)</v>
      </c>
      <c r="H5" s="209" t="str">
        <f>'세입 내역★'!H5</f>
        <v>(B)</v>
      </c>
      <c r="I5" s="200" t="s">
        <v>49</v>
      </c>
      <c r="J5" s="299" t="s">
        <v>50</v>
      </c>
      <c r="K5" s="537"/>
      <c r="L5" s="538"/>
      <c r="M5" s="538"/>
      <c r="N5" s="538"/>
      <c r="O5" s="538"/>
      <c r="P5" s="538"/>
      <c r="Q5" s="126" t="str">
        <f>'세출 내역★'!G5</f>
        <v>(A)</v>
      </c>
      <c r="R5" s="126" t="str">
        <f>'세출 내역★'!H5</f>
        <v>(B)</v>
      </c>
      <c r="S5" s="126" t="s">
        <v>49</v>
      </c>
      <c r="T5" s="127" t="s">
        <v>50</v>
      </c>
    </row>
    <row r="6" spans="1:22" s="131" customFormat="1" ht="21" customHeight="1" thickTop="1" x14ac:dyDescent="0.15">
      <c r="A6" s="528" t="s">
        <v>0</v>
      </c>
      <c r="B6" s="529"/>
      <c r="C6" s="529"/>
      <c r="D6" s="530"/>
      <c r="E6" s="530"/>
      <c r="F6" s="530"/>
      <c r="G6" s="195">
        <f>G7+G16+G17+G22+G25+G28+G31+G36</f>
        <v>9512655609</v>
      </c>
      <c r="H6" s="195">
        <f>H7+H16+H17+H22+H25+H28+H31+H36</f>
        <v>9534636147</v>
      </c>
      <c r="I6" s="195">
        <f>H6-G6</f>
        <v>21980538</v>
      </c>
      <c r="J6" s="195">
        <f>H6/G6*100</f>
        <v>100.23106626481047</v>
      </c>
      <c r="K6" s="528" t="s">
        <v>0</v>
      </c>
      <c r="L6" s="529"/>
      <c r="M6" s="529"/>
      <c r="N6" s="530"/>
      <c r="O6" s="530"/>
      <c r="P6" s="530"/>
      <c r="Q6" s="129">
        <f>Q7+Q27+Q31+Q59+Q60+Q63+Q64</f>
        <v>9512655609</v>
      </c>
      <c r="R6" s="129">
        <f>R7+R27+R31+R59+R60+R63+R64</f>
        <v>9534636147</v>
      </c>
      <c r="S6" s="129">
        <f>R6-Q6</f>
        <v>21980538</v>
      </c>
      <c r="T6" s="130">
        <f>R6/Q6*100</f>
        <v>100.23106626481047</v>
      </c>
      <c r="U6" s="116"/>
    </row>
    <row r="7" spans="1:22" s="131" customFormat="1" ht="21" customHeight="1" x14ac:dyDescent="0.15">
      <c r="A7" s="288" t="s">
        <v>299</v>
      </c>
      <c r="B7" s="132" t="s">
        <v>155</v>
      </c>
      <c r="C7" s="133">
        <v>11</v>
      </c>
      <c r="D7" s="132" t="s">
        <v>156</v>
      </c>
      <c r="E7" s="520" t="s">
        <v>2</v>
      </c>
      <c r="F7" s="520"/>
      <c r="G7" s="134">
        <f>SUM(G8:G15)</f>
        <v>3111679527</v>
      </c>
      <c r="H7" s="134">
        <f>SUM(H8:H15)</f>
        <v>3131306897</v>
      </c>
      <c r="I7" s="134">
        <f>H7-G7</f>
        <v>19627370</v>
      </c>
      <c r="J7" s="300">
        <f>H7/G7*100</f>
        <v>100.63076450610333</v>
      </c>
      <c r="K7" s="136" t="s">
        <v>133</v>
      </c>
      <c r="L7" s="132" t="s">
        <v>165</v>
      </c>
      <c r="M7" s="520" t="s">
        <v>2</v>
      </c>
      <c r="N7" s="520"/>
      <c r="O7" s="520"/>
      <c r="P7" s="520"/>
      <c r="Q7" s="204">
        <f>Q8+Q15+Q19</f>
        <v>363039057</v>
      </c>
      <c r="R7" s="204">
        <f>R8+R15+R19</f>
        <v>363351834</v>
      </c>
      <c r="S7" s="137">
        <f>R7-Q7</f>
        <v>312777</v>
      </c>
      <c r="T7" s="135">
        <f>R7/Q7*100</f>
        <v>100.08615519293838</v>
      </c>
      <c r="U7" s="116"/>
    </row>
    <row r="8" spans="1:22" s="131" customFormat="1" ht="21" customHeight="1" x14ac:dyDescent="0.15">
      <c r="A8" s="289"/>
      <c r="B8" s="138" t="s">
        <v>157</v>
      </c>
      <c r="C8" s="139"/>
      <c r="D8" s="140" t="s">
        <v>158</v>
      </c>
      <c r="E8" s="207">
        <v>111</v>
      </c>
      <c r="F8" s="142" t="str">
        <f>'세입 내역★'!F8</f>
        <v>실버마을작업장</v>
      </c>
      <c r="G8" s="134">
        <f>'세입 내역★'!G8</f>
        <v>6701487</v>
      </c>
      <c r="H8" s="134">
        <f>'세입 내역★'!H8</f>
        <v>5934377</v>
      </c>
      <c r="I8" s="134">
        <f t="shared" ref="I8:I12" si="0">H8-G8</f>
        <v>-767110</v>
      </c>
      <c r="J8" s="300">
        <f t="shared" ref="J8:J12" si="1">H8/G8*100</f>
        <v>88.55313753499783</v>
      </c>
      <c r="K8" s="141"/>
      <c r="L8" s="138"/>
      <c r="M8" s="132">
        <v>11</v>
      </c>
      <c r="N8" s="132" t="s">
        <v>161</v>
      </c>
      <c r="O8" s="520" t="s">
        <v>289</v>
      </c>
      <c r="P8" s="520"/>
      <c r="Q8" s="137">
        <f>SUM(Q9:Q14)</f>
        <v>313426099</v>
      </c>
      <c r="R8" s="137">
        <f>SUM(R9:R14)</f>
        <v>314526099</v>
      </c>
      <c r="S8" s="137">
        <f t="shared" ref="S8:S66" si="2">R8-Q8</f>
        <v>1100000</v>
      </c>
      <c r="T8" s="135">
        <f t="shared" ref="T8:T32" si="3">R8/Q8*100</f>
        <v>100.350959924368</v>
      </c>
      <c r="U8" s="116"/>
      <c r="V8" s="116"/>
    </row>
    <row r="9" spans="1:22" s="131" customFormat="1" ht="21" customHeight="1" x14ac:dyDescent="0.15">
      <c r="A9" s="289"/>
      <c r="B9" s="138"/>
      <c r="C9" s="139"/>
      <c r="D9" s="140"/>
      <c r="E9" s="207">
        <v>112</v>
      </c>
      <c r="F9" s="388" t="str">
        <f>'세입 내역★'!F9</f>
        <v>스쿨존안전지킴이(지역상생)</v>
      </c>
      <c r="G9" s="134">
        <f>'세입 내역★'!G9</f>
        <v>57200000</v>
      </c>
      <c r="H9" s="134">
        <f>'세입 내역★'!H9</f>
        <v>57200000</v>
      </c>
      <c r="I9" s="134">
        <f t="shared" si="0"/>
        <v>0</v>
      </c>
      <c r="J9" s="300">
        <v>0</v>
      </c>
      <c r="K9" s="141"/>
      <c r="L9" s="138"/>
      <c r="M9" s="138"/>
      <c r="N9" s="138"/>
      <c r="O9" s="484">
        <v>111</v>
      </c>
      <c r="P9" s="484" t="s">
        <v>45</v>
      </c>
      <c r="Q9" s="137">
        <f>'세출 내역★'!G9</f>
        <v>233082409</v>
      </c>
      <c r="R9" s="137">
        <f>'세출 내역★'!H9</f>
        <v>233082409</v>
      </c>
      <c r="S9" s="137">
        <f t="shared" si="2"/>
        <v>0</v>
      </c>
      <c r="T9" s="135">
        <f t="shared" si="3"/>
        <v>100</v>
      </c>
    </row>
    <row r="10" spans="1:22" s="131" customFormat="1" ht="21" customHeight="1" x14ac:dyDescent="0.15">
      <c r="A10" s="289"/>
      <c r="B10" s="138"/>
      <c r="C10" s="139"/>
      <c r="D10" s="140"/>
      <c r="E10" s="207">
        <v>113</v>
      </c>
      <c r="F10" s="388" t="str">
        <f>'세입 내역★'!F10</f>
        <v>학교급식지킴이(지역상생)</v>
      </c>
      <c r="G10" s="134">
        <f>'세입 내역★'!G10</f>
        <v>66000000</v>
      </c>
      <c r="H10" s="134">
        <f>'세입 내역★'!H10</f>
        <v>66000000</v>
      </c>
      <c r="I10" s="134">
        <f t="shared" si="0"/>
        <v>0</v>
      </c>
      <c r="J10" s="300">
        <f t="shared" si="1"/>
        <v>100</v>
      </c>
      <c r="K10" s="141"/>
      <c r="L10" s="138"/>
      <c r="M10" s="138"/>
      <c r="N10" s="138"/>
      <c r="O10" s="484">
        <v>112</v>
      </c>
      <c r="P10" s="484" t="s">
        <v>113</v>
      </c>
      <c r="Q10" s="137">
        <f>'세출 내역★'!G15</f>
        <v>28967420</v>
      </c>
      <c r="R10" s="137">
        <f>'세출 내역★'!H15</f>
        <v>28967420</v>
      </c>
      <c r="S10" s="137">
        <f t="shared" si="2"/>
        <v>0</v>
      </c>
      <c r="T10" s="135">
        <f t="shared" si="3"/>
        <v>100</v>
      </c>
      <c r="V10" s="116"/>
    </row>
    <row r="11" spans="1:22" s="131" customFormat="1" ht="21" customHeight="1" x14ac:dyDescent="0.15">
      <c r="A11" s="289"/>
      <c r="B11" s="138"/>
      <c r="C11" s="139"/>
      <c r="D11" s="140"/>
      <c r="E11" s="207">
        <v>114</v>
      </c>
      <c r="F11" s="142" t="str">
        <f>'세입 내역★'!F11</f>
        <v>연제상회</v>
      </c>
      <c r="G11" s="134">
        <f>'세입 내역★'!G11</f>
        <v>100000000</v>
      </c>
      <c r="H11" s="134">
        <f>'세입 내역★'!H11</f>
        <v>114000000</v>
      </c>
      <c r="I11" s="134">
        <f t="shared" si="0"/>
        <v>14000000</v>
      </c>
      <c r="J11" s="300">
        <f t="shared" si="1"/>
        <v>113.99999999999999</v>
      </c>
      <c r="K11" s="141"/>
      <c r="L11" s="138"/>
      <c r="M11" s="138"/>
      <c r="N11" s="138"/>
      <c r="O11" s="484">
        <v>113</v>
      </c>
      <c r="P11" s="484" t="s">
        <v>115</v>
      </c>
      <c r="Q11" s="137">
        <f>'세출 내역★'!G34</f>
        <v>0</v>
      </c>
      <c r="R11" s="137">
        <f>'세출 내역★'!H34</f>
        <v>0</v>
      </c>
      <c r="S11" s="137">
        <f t="shared" si="2"/>
        <v>0</v>
      </c>
      <c r="T11" s="135">
        <v>0</v>
      </c>
      <c r="U11" s="116"/>
    </row>
    <row r="12" spans="1:22" s="131" customFormat="1" ht="21" customHeight="1" x14ac:dyDescent="0.15">
      <c r="A12" s="290"/>
      <c r="B12" s="143"/>
      <c r="C12" s="144"/>
      <c r="D12" s="143"/>
      <c r="E12" s="207">
        <v>115</v>
      </c>
      <c r="F12" s="142" t="str">
        <f>'세입 내역★'!F12</f>
        <v>다방(多芳)</v>
      </c>
      <c r="G12" s="134">
        <f>'세입 내역★'!G12</f>
        <v>108000000</v>
      </c>
      <c r="H12" s="134">
        <f>'세입 내역★'!H12</f>
        <v>108000000</v>
      </c>
      <c r="I12" s="134">
        <f t="shared" si="0"/>
        <v>0</v>
      </c>
      <c r="J12" s="300">
        <f t="shared" si="1"/>
        <v>100</v>
      </c>
      <c r="K12" s="141"/>
      <c r="L12" s="138"/>
      <c r="M12" s="138"/>
      <c r="N12" s="138"/>
      <c r="O12" s="484">
        <v>114</v>
      </c>
      <c r="P12" s="484" t="s">
        <v>143</v>
      </c>
      <c r="Q12" s="137">
        <f>'세출 내역★'!G35</f>
        <v>23485830</v>
      </c>
      <c r="R12" s="137">
        <f>'세출 내역★'!H35</f>
        <v>23485830</v>
      </c>
      <c r="S12" s="137">
        <f t="shared" si="2"/>
        <v>0</v>
      </c>
      <c r="T12" s="135">
        <f t="shared" si="3"/>
        <v>100</v>
      </c>
      <c r="U12" s="116"/>
    </row>
    <row r="13" spans="1:22" s="131" customFormat="1" ht="21" customHeight="1" x14ac:dyDescent="0.15">
      <c r="A13" s="290"/>
      <c r="B13" s="143"/>
      <c r="C13" s="144"/>
      <c r="D13" s="143"/>
      <c r="E13" s="207">
        <v>116</v>
      </c>
      <c r="F13" s="142" t="str">
        <f>'세입 내역★'!F13</f>
        <v>학교시설지원</v>
      </c>
      <c r="G13" s="134">
        <f>'세입 내역★'!G13</f>
        <v>73794300</v>
      </c>
      <c r="H13" s="134">
        <f>'세입 내역★'!H13</f>
        <v>76887700</v>
      </c>
      <c r="I13" s="134">
        <f t="shared" ref="I13:I39" si="4">H13-G13</f>
        <v>3093400</v>
      </c>
      <c r="J13" s="300">
        <f t="shared" ref="J13:J20" si="5">H13/G13*100</f>
        <v>104.19192268237521</v>
      </c>
      <c r="K13" s="141"/>
      <c r="L13" s="138"/>
      <c r="M13" s="138"/>
      <c r="N13" s="138"/>
      <c r="O13" s="484">
        <v>115</v>
      </c>
      <c r="P13" s="484" t="s">
        <v>145</v>
      </c>
      <c r="Q13" s="137">
        <f>'세출 내역★'!G36</f>
        <v>26890440</v>
      </c>
      <c r="R13" s="137">
        <f>'세출 내역★'!H36</f>
        <v>26890440</v>
      </c>
      <c r="S13" s="137">
        <f t="shared" si="2"/>
        <v>0</v>
      </c>
      <c r="T13" s="135">
        <f t="shared" si="3"/>
        <v>100</v>
      </c>
      <c r="U13" s="116"/>
    </row>
    <row r="14" spans="1:22" s="131" customFormat="1" ht="21" customHeight="1" x14ac:dyDescent="0.15">
      <c r="A14" s="290"/>
      <c r="B14" s="143"/>
      <c r="C14" s="144"/>
      <c r="D14" s="143"/>
      <c r="E14" s="207">
        <v>117</v>
      </c>
      <c r="F14" s="142" t="str">
        <f>'세입 내역★'!F14</f>
        <v>시설공단사업</v>
      </c>
      <c r="G14" s="134">
        <f>'세입 내역★'!G14</f>
        <v>2509080000</v>
      </c>
      <c r="H14" s="134">
        <f>'세입 내역★'!H14</f>
        <v>2549100000</v>
      </c>
      <c r="I14" s="134">
        <f t="shared" si="4"/>
        <v>40020000</v>
      </c>
      <c r="J14" s="300">
        <f t="shared" si="5"/>
        <v>101.59500693481276</v>
      </c>
      <c r="K14" s="141"/>
      <c r="L14" s="138"/>
      <c r="M14" s="138"/>
      <c r="N14" s="138"/>
      <c r="O14" s="484">
        <v>116</v>
      </c>
      <c r="P14" s="484" t="s">
        <v>13</v>
      </c>
      <c r="Q14" s="137">
        <f>'세출 내역★'!G42</f>
        <v>1000000</v>
      </c>
      <c r="R14" s="137">
        <f>'세출 내역★'!H42</f>
        <v>2100000</v>
      </c>
      <c r="S14" s="137">
        <f t="shared" si="2"/>
        <v>1100000</v>
      </c>
      <c r="T14" s="135">
        <v>0</v>
      </c>
      <c r="U14" s="116"/>
    </row>
    <row r="15" spans="1:22" s="131" customFormat="1" ht="21" customHeight="1" x14ac:dyDescent="0.15">
      <c r="A15" s="290"/>
      <c r="B15" s="143"/>
      <c r="C15" s="144"/>
      <c r="D15" s="143"/>
      <c r="E15" s="207">
        <v>118</v>
      </c>
      <c r="F15" s="142" t="str">
        <f>'세입 내역★'!F15</f>
        <v>청소시설지원</v>
      </c>
      <c r="G15" s="134">
        <f>'세입 내역★'!G15</f>
        <v>190903740</v>
      </c>
      <c r="H15" s="134">
        <f>'세입 내역★'!H15</f>
        <v>154184820</v>
      </c>
      <c r="I15" s="134">
        <f t="shared" si="4"/>
        <v>-36718920</v>
      </c>
      <c r="J15" s="300">
        <f t="shared" si="5"/>
        <v>80.765740891194696</v>
      </c>
      <c r="K15" s="141"/>
      <c r="L15" s="138"/>
      <c r="M15" s="138">
        <v>12</v>
      </c>
      <c r="N15" s="138" t="s">
        <v>162</v>
      </c>
      <c r="O15" s="515" t="s">
        <v>2</v>
      </c>
      <c r="P15" s="516"/>
      <c r="Q15" s="145">
        <f>SUM(Q16:Q18)</f>
        <v>800000</v>
      </c>
      <c r="R15" s="145">
        <f>SUM(R16:R18)</f>
        <v>400000</v>
      </c>
      <c r="S15" s="137">
        <f t="shared" si="2"/>
        <v>-400000</v>
      </c>
      <c r="T15" s="135">
        <f t="shared" si="3"/>
        <v>50</v>
      </c>
      <c r="U15" s="116"/>
    </row>
    <row r="16" spans="1:22" s="131" customFormat="1" ht="21" customHeight="1" x14ac:dyDescent="0.15">
      <c r="A16" s="291" t="s">
        <v>119</v>
      </c>
      <c r="B16" s="484" t="s">
        <v>89</v>
      </c>
      <c r="C16" s="146">
        <v>21</v>
      </c>
      <c r="D16" s="484" t="s">
        <v>89</v>
      </c>
      <c r="E16" s="484">
        <v>211</v>
      </c>
      <c r="F16" s="207" t="s">
        <v>89</v>
      </c>
      <c r="G16" s="134">
        <f>'세입 내역★'!G16</f>
        <v>5728100</v>
      </c>
      <c r="H16" s="134">
        <f>'세입 내역★'!H16</f>
        <v>5728100</v>
      </c>
      <c r="I16" s="134">
        <f t="shared" si="4"/>
        <v>0</v>
      </c>
      <c r="J16" s="300">
        <f t="shared" si="5"/>
        <v>100</v>
      </c>
      <c r="K16" s="141"/>
      <c r="L16" s="138"/>
      <c r="M16" s="138"/>
      <c r="N16" s="138"/>
      <c r="O16" s="484">
        <v>121</v>
      </c>
      <c r="P16" s="484" t="s">
        <v>146</v>
      </c>
      <c r="Q16" s="145">
        <f>'세출 내역★'!G44</f>
        <v>0</v>
      </c>
      <c r="R16" s="145">
        <f>'세출 내역★'!H44</f>
        <v>0</v>
      </c>
      <c r="S16" s="137">
        <f t="shared" si="2"/>
        <v>0</v>
      </c>
      <c r="T16" s="135">
        <v>0</v>
      </c>
      <c r="U16" s="116"/>
    </row>
    <row r="17" spans="1:21" s="131" customFormat="1" ht="21" customHeight="1" x14ac:dyDescent="0.15">
      <c r="A17" s="288" t="s">
        <v>120</v>
      </c>
      <c r="B17" s="132" t="s">
        <v>4</v>
      </c>
      <c r="C17" s="133">
        <v>31</v>
      </c>
      <c r="D17" s="148" t="s">
        <v>1</v>
      </c>
      <c r="E17" s="515" t="s">
        <v>2</v>
      </c>
      <c r="F17" s="516"/>
      <c r="G17" s="149">
        <f>SUM(G18:G21)</f>
        <v>5792316000</v>
      </c>
      <c r="H17" s="149">
        <f>SUM(H18:H21)</f>
        <v>5792316000</v>
      </c>
      <c r="I17" s="134">
        <f t="shared" si="4"/>
        <v>0</v>
      </c>
      <c r="J17" s="300">
        <f t="shared" si="5"/>
        <v>100</v>
      </c>
      <c r="K17" s="141"/>
      <c r="L17" s="138"/>
      <c r="M17" s="138" t="s">
        <v>217</v>
      </c>
      <c r="N17" s="138"/>
      <c r="O17" s="484">
        <v>122</v>
      </c>
      <c r="P17" s="484" t="s">
        <v>22</v>
      </c>
      <c r="Q17" s="145">
        <f>'세출 내역★'!G45</f>
        <v>0</v>
      </c>
      <c r="R17" s="145">
        <f>'세출 내역★'!H45</f>
        <v>0</v>
      </c>
      <c r="S17" s="137">
        <f t="shared" si="2"/>
        <v>0</v>
      </c>
      <c r="T17" s="135">
        <v>0</v>
      </c>
      <c r="U17" s="116"/>
    </row>
    <row r="18" spans="1:21" s="131" customFormat="1" ht="21" customHeight="1" x14ac:dyDescent="0.15">
      <c r="A18" s="292"/>
      <c r="B18" s="140" t="s">
        <v>54</v>
      </c>
      <c r="C18" s="115"/>
      <c r="D18" s="138" t="s">
        <v>54</v>
      </c>
      <c r="E18" s="207">
        <v>311</v>
      </c>
      <c r="F18" s="484" t="s">
        <v>121</v>
      </c>
      <c r="G18" s="149">
        <f>'세입 내역★'!G18</f>
        <v>2681232000</v>
      </c>
      <c r="H18" s="149">
        <f>'세입 내역★'!H18</f>
        <v>2681232000</v>
      </c>
      <c r="I18" s="134">
        <f t="shared" si="4"/>
        <v>0</v>
      </c>
      <c r="J18" s="300">
        <f t="shared" si="5"/>
        <v>100</v>
      </c>
      <c r="K18" s="141"/>
      <c r="L18" s="138"/>
      <c r="M18" s="138"/>
      <c r="N18" s="138"/>
      <c r="O18" s="484">
        <v>123</v>
      </c>
      <c r="P18" s="484" t="s">
        <v>147</v>
      </c>
      <c r="Q18" s="145">
        <f>'세출 내역★'!G46</f>
        <v>800000</v>
      </c>
      <c r="R18" s="145">
        <f>'세출 내역★'!H46</f>
        <v>400000</v>
      </c>
      <c r="S18" s="137">
        <f t="shared" si="2"/>
        <v>-400000</v>
      </c>
      <c r="T18" s="135">
        <f t="shared" si="3"/>
        <v>50</v>
      </c>
    </row>
    <row r="19" spans="1:21" s="131" customFormat="1" ht="21" customHeight="1" x14ac:dyDescent="0.15">
      <c r="A19" s="293"/>
      <c r="B19" s="140"/>
      <c r="C19" s="115"/>
      <c r="D19" s="138"/>
      <c r="E19" s="207">
        <v>312</v>
      </c>
      <c r="F19" s="207" t="s">
        <v>359</v>
      </c>
      <c r="G19" s="149">
        <f>'세입 내역★'!G42</f>
        <v>3060427000</v>
      </c>
      <c r="H19" s="149">
        <f>'세입 내역★'!H42</f>
        <v>3060427000</v>
      </c>
      <c r="I19" s="134">
        <f t="shared" si="4"/>
        <v>0</v>
      </c>
      <c r="J19" s="300">
        <f t="shared" si="5"/>
        <v>100</v>
      </c>
      <c r="K19" s="141"/>
      <c r="L19" s="138"/>
      <c r="M19" s="138">
        <v>13</v>
      </c>
      <c r="N19" s="138" t="s">
        <v>163</v>
      </c>
      <c r="O19" s="515" t="s">
        <v>2</v>
      </c>
      <c r="P19" s="516"/>
      <c r="Q19" s="145">
        <f>SUM(Q20:Q26)</f>
        <v>48812958</v>
      </c>
      <c r="R19" s="145">
        <f>SUM(R20:R26)</f>
        <v>48425735</v>
      </c>
      <c r="S19" s="137">
        <f t="shared" si="2"/>
        <v>-387223</v>
      </c>
      <c r="T19" s="135">
        <f t="shared" si="3"/>
        <v>99.206720887515161</v>
      </c>
    </row>
    <row r="20" spans="1:21" s="131" customFormat="1" ht="21" customHeight="1" x14ac:dyDescent="0.15">
      <c r="A20" s="293"/>
      <c r="B20" s="140"/>
      <c r="C20" s="115"/>
      <c r="D20" s="138"/>
      <c r="E20" s="484">
        <v>313</v>
      </c>
      <c r="F20" s="484" t="s">
        <v>123</v>
      </c>
      <c r="G20" s="149">
        <f>'세입 내역★'!G68</f>
        <v>50657000</v>
      </c>
      <c r="H20" s="149">
        <f>'세입 내역★'!H68</f>
        <v>50657000</v>
      </c>
      <c r="I20" s="134">
        <f t="shared" si="4"/>
        <v>0</v>
      </c>
      <c r="J20" s="300">
        <f t="shared" si="5"/>
        <v>100</v>
      </c>
      <c r="K20" s="141"/>
      <c r="L20" s="138"/>
      <c r="M20" s="138"/>
      <c r="N20" s="138"/>
      <c r="O20" s="484">
        <v>131</v>
      </c>
      <c r="P20" s="484" t="s">
        <v>148</v>
      </c>
      <c r="Q20" s="137">
        <f>'세출 내역★'!G48</f>
        <v>0</v>
      </c>
      <c r="R20" s="137">
        <f>'세출 내역★'!H48</f>
        <v>638400</v>
      </c>
      <c r="S20" s="137">
        <f t="shared" si="2"/>
        <v>638400</v>
      </c>
      <c r="T20" s="135">
        <v>0</v>
      </c>
    </row>
    <row r="21" spans="1:21" s="131" customFormat="1" ht="21" customHeight="1" x14ac:dyDescent="0.15">
      <c r="A21" s="293"/>
      <c r="B21" s="140"/>
      <c r="C21" s="115"/>
      <c r="D21" s="138"/>
      <c r="E21" s="484">
        <v>314</v>
      </c>
      <c r="F21" s="484" t="s">
        <v>75</v>
      </c>
      <c r="G21" s="149">
        <f>'세입 내역★'!G69</f>
        <v>0</v>
      </c>
      <c r="H21" s="149">
        <f>'세입 내역★'!H69</f>
        <v>0</v>
      </c>
      <c r="I21" s="134">
        <f t="shared" si="4"/>
        <v>0</v>
      </c>
      <c r="J21" s="300">
        <v>0</v>
      </c>
      <c r="K21" s="141"/>
      <c r="L21" s="138"/>
      <c r="M21" s="138"/>
      <c r="N21" s="138"/>
      <c r="O21" s="484">
        <v>132</v>
      </c>
      <c r="P21" s="484" t="s">
        <v>149</v>
      </c>
      <c r="Q21" s="137">
        <f>'세출 내역★'!G49</f>
        <v>26517158</v>
      </c>
      <c r="R21" s="505">
        <f>'세출 내역★'!H49</f>
        <v>24545355</v>
      </c>
      <c r="S21" s="137">
        <f t="shared" si="2"/>
        <v>-1971803</v>
      </c>
      <c r="T21" s="135">
        <f t="shared" si="3"/>
        <v>92.564048530389272</v>
      </c>
    </row>
    <row r="22" spans="1:21" s="131" customFormat="1" ht="21" customHeight="1" x14ac:dyDescent="0.15">
      <c r="A22" s="288" t="s">
        <v>124</v>
      </c>
      <c r="B22" s="132" t="s">
        <v>55</v>
      </c>
      <c r="C22" s="133">
        <v>41</v>
      </c>
      <c r="D22" s="132" t="s">
        <v>55</v>
      </c>
      <c r="E22" s="515" t="s">
        <v>2</v>
      </c>
      <c r="F22" s="516"/>
      <c r="G22" s="149">
        <f>SUM(G23:G24)</f>
        <v>40000000</v>
      </c>
      <c r="H22" s="149">
        <f>SUM(H23:H24)</f>
        <v>40000000</v>
      </c>
      <c r="I22" s="134">
        <f t="shared" si="4"/>
        <v>0</v>
      </c>
      <c r="J22" s="300">
        <v>0</v>
      </c>
      <c r="K22" s="141"/>
      <c r="L22" s="138"/>
      <c r="M22" s="138"/>
      <c r="N22" s="138"/>
      <c r="O22" s="484">
        <v>133</v>
      </c>
      <c r="P22" s="484" t="s">
        <v>25</v>
      </c>
      <c r="Q22" s="137">
        <f>'세출 내역★'!G52</f>
        <v>11180000</v>
      </c>
      <c r="R22" s="137">
        <f>'세출 내역★'!H52</f>
        <v>9980000</v>
      </c>
      <c r="S22" s="137">
        <f t="shared" si="2"/>
        <v>-1200000</v>
      </c>
      <c r="T22" s="135">
        <f t="shared" si="3"/>
        <v>89.266547406082282</v>
      </c>
    </row>
    <row r="23" spans="1:21" s="131" customFormat="1" ht="21" customHeight="1" x14ac:dyDescent="0.15">
      <c r="A23" s="293"/>
      <c r="B23" s="140"/>
      <c r="C23" s="115"/>
      <c r="D23" s="138"/>
      <c r="E23" s="484">
        <v>411</v>
      </c>
      <c r="F23" s="484" t="s">
        <v>69</v>
      </c>
      <c r="G23" s="149">
        <f>'세입 내역★'!G71</f>
        <v>40000000</v>
      </c>
      <c r="H23" s="149">
        <f>'세입 내역★'!H71</f>
        <v>40000000</v>
      </c>
      <c r="I23" s="134">
        <f t="shared" si="4"/>
        <v>0</v>
      </c>
      <c r="J23" s="300">
        <v>0</v>
      </c>
      <c r="K23" s="147"/>
      <c r="L23" s="138"/>
      <c r="M23" s="138"/>
      <c r="N23" s="138"/>
      <c r="O23" s="484">
        <v>134</v>
      </c>
      <c r="P23" s="484" t="s">
        <v>112</v>
      </c>
      <c r="Q23" s="137">
        <f>'세출 내역★'!G58</f>
        <v>8667800</v>
      </c>
      <c r="R23" s="137">
        <f>'세출 내역★'!H58</f>
        <v>9613980</v>
      </c>
      <c r="S23" s="137">
        <f t="shared" si="2"/>
        <v>946180</v>
      </c>
      <c r="T23" s="135">
        <f t="shared" si="3"/>
        <v>110.91603405708483</v>
      </c>
    </row>
    <row r="24" spans="1:21" s="131" customFormat="1" ht="21" customHeight="1" x14ac:dyDescent="0.15">
      <c r="A24" s="293"/>
      <c r="B24" s="140"/>
      <c r="C24" s="115"/>
      <c r="D24" s="138"/>
      <c r="E24" s="484">
        <v>412</v>
      </c>
      <c r="F24" s="484" t="s">
        <v>70</v>
      </c>
      <c r="G24" s="149">
        <f>'세입 내역★'!G72</f>
        <v>0</v>
      </c>
      <c r="H24" s="149">
        <f>'세입 내역★'!H72</f>
        <v>0</v>
      </c>
      <c r="I24" s="134">
        <f t="shared" si="4"/>
        <v>0</v>
      </c>
      <c r="J24" s="300">
        <v>0</v>
      </c>
      <c r="K24" s="147"/>
      <c r="L24" s="138"/>
      <c r="M24" s="138"/>
      <c r="N24" s="138"/>
      <c r="O24" s="484">
        <v>135</v>
      </c>
      <c r="P24" s="484" t="s">
        <v>58</v>
      </c>
      <c r="Q24" s="137">
        <f>'세출 내역★'!G64</f>
        <v>1500000</v>
      </c>
      <c r="R24" s="137">
        <f>'세출 내역★'!H64</f>
        <v>2700000</v>
      </c>
      <c r="S24" s="137">
        <f t="shared" si="2"/>
        <v>1200000</v>
      </c>
      <c r="T24" s="135">
        <f t="shared" si="3"/>
        <v>180</v>
      </c>
    </row>
    <row r="25" spans="1:21" s="131" customFormat="1" ht="21" customHeight="1" x14ac:dyDescent="0.15">
      <c r="A25" s="288" t="s">
        <v>125</v>
      </c>
      <c r="B25" s="132" t="s">
        <v>126</v>
      </c>
      <c r="C25" s="133">
        <v>51</v>
      </c>
      <c r="D25" s="132" t="s">
        <v>126</v>
      </c>
      <c r="E25" s="515" t="s">
        <v>2</v>
      </c>
      <c r="F25" s="516"/>
      <c r="G25" s="149">
        <f>SUM(G26:G27)</f>
        <v>0</v>
      </c>
      <c r="H25" s="149">
        <f>SUM(H26:H27)</f>
        <v>0</v>
      </c>
      <c r="I25" s="134">
        <f t="shared" si="4"/>
        <v>0</v>
      </c>
      <c r="J25" s="300">
        <v>0</v>
      </c>
      <c r="K25" s="141"/>
      <c r="L25" s="138"/>
      <c r="M25" s="138"/>
      <c r="N25" s="138"/>
      <c r="O25" s="484">
        <v>136</v>
      </c>
      <c r="P25" s="484" t="s">
        <v>59</v>
      </c>
      <c r="Q25" s="137">
        <f>'세출 내역★'!G65</f>
        <v>0</v>
      </c>
      <c r="R25" s="137">
        <f>'세출 내역★'!H65</f>
        <v>0</v>
      </c>
      <c r="S25" s="137">
        <f t="shared" si="2"/>
        <v>0</v>
      </c>
      <c r="T25" s="135">
        <v>0</v>
      </c>
    </row>
    <row r="26" spans="1:21" s="131" customFormat="1" ht="21" customHeight="1" x14ac:dyDescent="0.15">
      <c r="A26" s="293"/>
      <c r="B26" s="140"/>
      <c r="C26" s="115"/>
      <c r="D26" s="138"/>
      <c r="E26" s="484">
        <v>511</v>
      </c>
      <c r="F26" s="484" t="s">
        <v>127</v>
      </c>
      <c r="G26" s="149">
        <f>'세입 내역★'!G74</f>
        <v>0</v>
      </c>
      <c r="H26" s="149">
        <f>'세입 내역★'!H74</f>
        <v>0</v>
      </c>
      <c r="I26" s="134">
        <f t="shared" si="4"/>
        <v>0</v>
      </c>
      <c r="J26" s="300">
        <v>0</v>
      </c>
      <c r="K26" s="141"/>
      <c r="L26" s="138"/>
      <c r="M26" s="138"/>
      <c r="N26" s="138"/>
      <c r="O26" s="484">
        <v>137</v>
      </c>
      <c r="P26" s="484" t="str">
        <f>'세출 내역★'!F66</f>
        <v>기타운영비</v>
      </c>
      <c r="Q26" s="137">
        <f>'세출 내역★'!G66</f>
        <v>948000</v>
      </c>
      <c r="R26" s="137">
        <f>'세출 내역★'!H66</f>
        <v>948000</v>
      </c>
      <c r="S26" s="137">
        <f t="shared" si="2"/>
        <v>0</v>
      </c>
      <c r="T26" s="135">
        <f t="shared" si="3"/>
        <v>100</v>
      </c>
    </row>
    <row r="27" spans="1:21" s="131" customFormat="1" ht="21" customHeight="1" x14ac:dyDescent="0.15">
      <c r="A27" s="293"/>
      <c r="B27" s="140"/>
      <c r="C27" s="115"/>
      <c r="D27" s="138"/>
      <c r="E27" s="484">
        <v>512</v>
      </c>
      <c r="F27" s="484" t="s">
        <v>128</v>
      </c>
      <c r="G27" s="149">
        <f>'세입 내역★'!G75</f>
        <v>0</v>
      </c>
      <c r="H27" s="149">
        <f>'세입 내역★'!H75</f>
        <v>0</v>
      </c>
      <c r="I27" s="134">
        <f t="shared" si="4"/>
        <v>0</v>
      </c>
      <c r="J27" s="300">
        <v>0</v>
      </c>
      <c r="K27" s="136" t="s">
        <v>119</v>
      </c>
      <c r="L27" s="132" t="s">
        <v>166</v>
      </c>
      <c r="M27" s="132">
        <v>21</v>
      </c>
      <c r="N27" s="132" t="s">
        <v>164</v>
      </c>
      <c r="O27" s="515" t="s">
        <v>2</v>
      </c>
      <c r="P27" s="516"/>
      <c r="Q27" s="137">
        <f>SUM(Q28:Q30)</f>
        <v>2000000</v>
      </c>
      <c r="R27" s="137">
        <f>SUM(R28:R30)</f>
        <v>4200000</v>
      </c>
      <c r="S27" s="137">
        <f t="shared" si="2"/>
        <v>2200000</v>
      </c>
      <c r="T27" s="135">
        <v>0</v>
      </c>
    </row>
    <row r="28" spans="1:21" s="131" customFormat="1" ht="21" customHeight="1" x14ac:dyDescent="0.15">
      <c r="A28" s="288" t="s">
        <v>129</v>
      </c>
      <c r="B28" s="132" t="s">
        <v>7</v>
      </c>
      <c r="C28" s="133">
        <v>61</v>
      </c>
      <c r="D28" s="132" t="s">
        <v>7</v>
      </c>
      <c r="E28" s="515" t="s">
        <v>2</v>
      </c>
      <c r="F28" s="516"/>
      <c r="G28" s="137">
        <f>SUM(G29:G30)</f>
        <v>5000000</v>
      </c>
      <c r="H28" s="137">
        <f>SUM(H29:H30)</f>
        <v>5000000</v>
      </c>
      <c r="I28" s="134">
        <f t="shared" si="4"/>
        <v>0</v>
      </c>
      <c r="J28" s="300">
        <v>0</v>
      </c>
      <c r="K28" s="141"/>
      <c r="L28" s="138" t="s">
        <v>167</v>
      </c>
      <c r="M28" s="138"/>
      <c r="N28" s="150"/>
      <c r="O28" s="207">
        <v>211</v>
      </c>
      <c r="P28" s="484" t="s">
        <v>29</v>
      </c>
      <c r="Q28" s="137">
        <f>'세출 내역★'!G70</f>
        <v>0</v>
      </c>
      <c r="R28" s="137">
        <f>'세출 내역★'!H70</f>
        <v>0</v>
      </c>
      <c r="S28" s="137">
        <f t="shared" si="2"/>
        <v>0</v>
      </c>
      <c r="T28" s="135">
        <v>0</v>
      </c>
    </row>
    <row r="29" spans="1:21" s="131" customFormat="1" ht="21" customHeight="1" x14ac:dyDescent="0.15">
      <c r="A29" s="293"/>
      <c r="B29" s="140"/>
      <c r="C29" s="115"/>
      <c r="D29" s="138"/>
      <c r="E29" s="484">
        <v>611</v>
      </c>
      <c r="F29" s="484" t="s">
        <v>8</v>
      </c>
      <c r="G29" s="137">
        <f>'세입 내역★'!G77</f>
        <v>0</v>
      </c>
      <c r="H29" s="137">
        <f>'세입 내역★'!H77</f>
        <v>2000000</v>
      </c>
      <c r="I29" s="134">
        <f t="shared" si="4"/>
        <v>2000000</v>
      </c>
      <c r="J29" s="300">
        <v>0</v>
      </c>
      <c r="K29" s="141"/>
      <c r="L29" s="138"/>
      <c r="M29" s="138"/>
      <c r="N29" s="138"/>
      <c r="O29" s="484">
        <v>212</v>
      </c>
      <c r="P29" s="484" t="s">
        <v>110</v>
      </c>
      <c r="Q29" s="137">
        <f>'세출 내역★'!G71</f>
        <v>1000000</v>
      </c>
      <c r="R29" s="137">
        <f>'세출 내역★'!H71</f>
        <v>4200000</v>
      </c>
      <c r="S29" s="137">
        <f t="shared" si="2"/>
        <v>3200000</v>
      </c>
      <c r="T29" s="135">
        <v>0</v>
      </c>
    </row>
    <row r="30" spans="1:21" s="131" customFormat="1" ht="21" customHeight="1" x14ac:dyDescent="0.15">
      <c r="A30" s="293"/>
      <c r="B30" s="140"/>
      <c r="C30" s="115"/>
      <c r="D30" s="138"/>
      <c r="E30" s="484">
        <v>612</v>
      </c>
      <c r="F30" s="199" t="s">
        <v>559</v>
      </c>
      <c r="G30" s="137">
        <f>'세입 내역★'!G78</f>
        <v>5000000</v>
      </c>
      <c r="H30" s="137">
        <f>'세입 내역★'!H78</f>
        <v>3000000</v>
      </c>
      <c r="I30" s="134">
        <f t="shared" si="4"/>
        <v>-2000000</v>
      </c>
      <c r="J30" s="300">
        <v>0</v>
      </c>
      <c r="K30" s="151"/>
      <c r="L30" s="152"/>
      <c r="M30" s="152"/>
      <c r="N30" s="152"/>
      <c r="O30" s="484">
        <v>213</v>
      </c>
      <c r="P30" s="484" t="s">
        <v>51</v>
      </c>
      <c r="Q30" s="137">
        <f>'세출 내역★'!G72</f>
        <v>1000000</v>
      </c>
      <c r="R30" s="137">
        <f>'세출 내역★'!H72</f>
        <v>0</v>
      </c>
      <c r="S30" s="137">
        <f t="shared" si="2"/>
        <v>-1000000</v>
      </c>
      <c r="T30" s="135">
        <v>0</v>
      </c>
    </row>
    <row r="31" spans="1:21" s="131" customFormat="1" ht="21" customHeight="1" x14ac:dyDescent="0.15">
      <c r="A31" s="288" t="s">
        <v>130</v>
      </c>
      <c r="B31" s="132" t="s">
        <v>159</v>
      </c>
      <c r="C31" s="133">
        <v>71</v>
      </c>
      <c r="D31" s="132" t="s">
        <v>159</v>
      </c>
      <c r="E31" s="515" t="s">
        <v>2</v>
      </c>
      <c r="F31" s="516"/>
      <c r="G31" s="205">
        <f>SUM(G32:G35)</f>
        <v>511567702</v>
      </c>
      <c r="H31" s="205">
        <f>SUM(H32:H35)</f>
        <v>511567702</v>
      </c>
      <c r="I31" s="134">
        <f t="shared" si="4"/>
        <v>0</v>
      </c>
      <c r="J31" s="300">
        <f>H31/G31*100</f>
        <v>100</v>
      </c>
      <c r="K31" s="147" t="s">
        <v>134</v>
      </c>
      <c r="L31" s="138" t="s">
        <v>168</v>
      </c>
      <c r="M31" s="138">
        <v>31</v>
      </c>
      <c r="N31" s="138" t="s">
        <v>32</v>
      </c>
      <c r="O31" s="515" t="s">
        <v>2</v>
      </c>
      <c r="P31" s="516"/>
      <c r="Q31" s="145">
        <f>SUM(Q32:Q58)</f>
        <v>8655452481</v>
      </c>
      <c r="R31" s="145">
        <f>SUM(R32:R58)</f>
        <v>8266030811</v>
      </c>
      <c r="S31" s="137">
        <f>R31-Q31</f>
        <v>-389421670</v>
      </c>
      <c r="T31" s="135">
        <f>R31/Q31*100</f>
        <v>95.500851389862774</v>
      </c>
      <c r="U31" s="116"/>
    </row>
    <row r="32" spans="1:21" s="131" customFormat="1" ht="21" customHeight="1" x14ac:dyDescent="0.15">
      <c r="A32" s="289"/>
      <c r="B32" s="138"/>
      <c r="C32" s="139"/>
      <c r="D32" s="138"/>
      <c r="E32" s="484">
        <v>711</v>
      </c>
      <c r="F32" s="484" t="s">
        <v>10</v>
      </c>
      <c r="G32" s="205">
        <f>'세입 내역★'!G80</f>
        <v>5546872</v>
      </c>
      <c r="H32" s="205">
        <f>'세입 내역★'!H80</f>
        <v>5546872</v>
      </c>
      <c r="I32" s="134">
        <f t="shared" si="4"/>
        <v>0</v>
      </c>
      <c r="J32" s="300">
        <f>H32/G32*100</f>
        <v>100</v>
      </c>
      <c r="K32" s="141"/>
      <c r="L32" s="138"/>
      <c r="M32" s="138"/>
      <c r="N32" s="138"/>
      <c r="O32" s="484">
        <v>311</v>
      </c>
      <c r="P32" s="484" t="s">
        <v>187</v>
      </c>
      <c r="Q32" s="137">
        <f>'세출 내역★'!G74</f>
        <v>319970668</v>
      </c>
      <c r="R32" s="137">
        <f>'세출 내역★'!H74</f>
        <v>328124670</v>
      </c>
      <c r="S32" s="137">
        <f t="shared" si="2"/>
        <v>8154002</v>
      </c>
      <c r="T32" s="135">
        <f t="shared" si="3"/>
        <v>102.54835921397645</v>
      </c>
    </row>
    <row r="33" spans="1:20" s="131" customFormat="1" ht="21" customHeight="1" x14ac:dyDescent="0.15">
      <c r="A33" s="289"/>
      <c r="B33" s="138"/>
      <c r="C33" s="139"/>
      <c r="D33" s="138"/>
      <c r="E33" s="484">
        <v>712</v>
      </c>
      <c r="F33" s="484" t="s">
        <v>201</v>
      </c>
      <c r="G33" s="205">
        <f>'세입 내역★'!G81</f>
        <v>100529</v>
      </c>
      <c r="H33" s="205">
        <f>'세입 내역★'!H81</f>
        <v>100529</v>
      </c>
      <c r="I33" s="134">
        <f t="shared" si="4"/>
        <v>0</v>
      </c>
      <c r="J33" s="300">
        <f>H33/G33*100</f>
        <v>100</v>
      </c>
      <c r="K33" s="141"/>
      <c r="L33" s="138"/>
      <c r="M33" s="138"/>
      <c r="N33" s="138"/>
      <c r="O33" s="484">
        <v>312</v>
      </c>
      <c r="P33" s="206" t="str">
        <f>'세출 내역★'!F80</f>
        <v>공익시설지원</v>
      </c>
      <c r="Q33" s="137">
        <f>'세출 내역★'!G80</f>
        <v>252000000</v>
      </c>
      <c r="R33" s="137">
        <f>'세출 내역★'!H80</f>
        <v>222759000</v>
      </c>
      <c r="S33" s="137">
        <f t="shared" ref="S33:S47" si="6">R33-Q33</f>
        <v>-29241000</v>
      </c>
      <c r="T33" s="135">
        <f t="shared" ref="T33:T66" si="7">R33/Q33*100</f>
        <v>88.396428571428572</v>
      </c>
    </row>
    <row r="34" spans="1:20" s="131" customFormat="1" ht="21" customHeight="1" x14ac:dyDescent="0.15">
      <c r="A34" s="289"/>
      <c r="B34" s="138"/>
      <c r="C34" s="139"/>
      <c r="D34" s="138"/>
      <c r="E34" s="484">
        <v>713</v>
      </c>
      <c r="F34" s="484" t="s">
        <v>200</v>
      </c>
      <c r="G34" s="205">
        <f>'세입 내역★'!G84</f>
        <v>0</v>
      </c>
      <c r="H34" s="205">
        <f>'세입 내역★'!H84</f>
        <v>0</v>
      </c>
      <c r="I34" s="134">
        <f t="shared" si="4"/>
        <v>0</v>
      </c>
      <c r="J34" s="300">
        <v>0</v>
      </c>
      <c r="K34" s="141"/>
      <c r="L34" s="138"/>
      <c r="M34" s="138"/>
      <c r="N34" s="138"/>
      <c r="O34" s="484">
        <v>313</v>
      </c>
      <c r="P34" s="484" t="str">
        <f>'세출 내역★'!F90</f>
        <v>실버사랑취업알선</v>
      </c>
      <c r="Q34" s="137">
        <f>'세출 내역★'!G90</f>
        <v>45000000</v>
      </c>
      <c r="R34" s="137">
        <f>'세출 내역★'!H90</f>
        <v>45000000</v>
      </c>
      <c r="S34" s="137">
        <f t="shared" si="6"/>
        <v>0</v>
      </c>
      <c r="T34" s="135">
        <f t="shared" si="7"/>
        <v>100</v>
      </c>
    </row>
    <row r="35" spans="1:20" s="131" customFormat="1" ht="21" customHeight="1" x14ac:dyDescent="0.15">
      <c r="A35" s="289"/>
      <c r="B35" s="138"/>
      <c r="C35" s="139"/>
      <c r="D35" s="138"/>
      <c r="E35" s="207">
        <v>714</v>
      </c>
      <c r="F35" s="207" t="s">
        <v>215</v>
      </c>
      <c r="G35" s="205">
        <f>'세입 내역★'!G85</f>
        <v>505920301</v>
      </c>
      <c r="H35" s="205">
        <f>'세입 내역★'!H85</f>
        <v>505920301</v>
      </c>
      <c r="I35" s="134">
        <f t="shared" si="4"/>
        <v>0</v>
      </c>
      <c r="J35" s="300">
        <f>H35/G35*100</f>
        <v>100</v>
      </c>
      <c r="K35" s="141"/>
      <c r="L35" s="138"/>
      <c r="M35" s="138"/>
      <c r="N35" s="138"/>
      <c r="O35" s="484">
        <v>314</v>
      </c>
      <c r="P35" s="484" t="str">
        <f>'세출 내역★'!F99</f>
        <v>스쿨존안전지킴이(지역상생)</v>
      </c>
      <c r="Q35" s="137">
        <f>'세출 내역★'!G99</f>
        <v>221000000</v>
      </c>
      <c r="R35" s="137">
        <f>'세출 내역★'!H99</f>
        <v>202080000</v>
      </c>
      <c r="S35" s="137">
        <f t="shared" si="6"/>
        <v>-18920000</v>
      </c>
      <c r="T35" s="135">
        <v>0</v>
      </c>
    </row>
    <row r="36" spans="1:20" s="131" customFormat="1" ht="21" customHeight="1" x14ac:dyDescent="0.15">
      <c r="A36" s="288" t="s">
        <v>131</v>
      </c>
      <c r="B36" s="132" t="s">
        <v>160</v>
      </c>
      <c r="C36" s="133">
        <v>81</v>
      </c>
      <c r="D36" s="132" t="s">
        <v>160</v>
      </c>
      <c r="E36" s="515" t="s">
        <v>2</v>
      </c>
      <c r="F36" s="516"/>
      <c r="G36" s="137">
        <f>SUM(G37:G39)</f>
        <v>46364280</v>
      </c>
      <c r="H36" s="137">
        <f>SUM(H37:H39)</f>
        <v>48717448</v>
      </c>
      <c r="I36" s="134">
        <f t="shared" si="4"/>
        <v>2353168</v>
      </c>
      <c r="J36" s="300">
        <f>H36/G36*100</f>
        <v>105.07538993380248</v>
      </c>
      <c r="K36" s="141"/>
      <c r="L36" s="138"/>
      <c r="M36" s="138"/>
      <c r="N36" s="138"/>
      <c r="O36" s="484">
        <v>315</v>
      </c>
      <c r="P36" s="484" t="str">
        <f>'세출 내역★'!F106</f>
        <v>학교급식지킴이(지역상생)</v>
      </c>
      <c r="Q36" s="137">
        <f>'세출 내역★'!G106</f>
        <v>255000000</v>
      </c>
      <c r="R36" s="137">
        <f>'세출 내역★'!H106</f>
        <v>226640000</v>
      </c>
      <c r="S36" s="137">
        <f t="shared" si="6"/>
        <v>-28360000</v>
      </c>
      <c r="T36" s="135">
        <f t="shared" si="7"/>
        <v>88.878431372549016</v>
      </c>
    </row>
    <row r="37" spans="1:20" s="131" customFormat="1" ht="21" customHeight="1" x14ac:dyDescent="0.15">
      <c r="A37" s="294"/>
      <c r="B37" s="150"/>
      <c r="C37" s="153"/>
      <c r="D37" s="150"/>
      <c r="E37" s="484">
        <v>811</v>
      </c>
      <c r="F37" s="484" t="s">
        <v>74</v>
      </c>
      <c r="G37" s="137">
        <f>'세입 내역★'!G91</f>
        <v>0</v>
      </c>
      <c r="H37" s="137">
        <f>'세입 내역★'!H91</f>
        <v>0</v>
      </c>
      <c r="I37" s="134">
        <f t="shared" si="4"/>
        <v>0</v>
      </c>
      <c r="J37" s="300">
        <v>0</v>
      </c>
      <c r="K37" s="141"/>
      <c r="L37" s="138"/>
      <c r="M37" s="138"/>
      <c r="N37" s="138"/>
      <c r="O37" s="484">
        <v>316</v>
      </c>
      <c r="P37" s="484" t="str">
        <f>'세출 내역★'!F114</f>
        <v>실버마을작업장</v>
      </c>
      <c r="Q37" s="137">
        <f>'세출 내역★'!G114</f>
        <v>182296682</v>
      </c>
      <c r="R37" s="137">
        <f>'세출 내역★'!H114</f>
        <v>166367560</v>
      </c>
      <c r="S37" s="137">
        <f t="shared" si="6"/>
        <v>-15929122</v>
      </c>
      <c r="T37" s="135">
        <f t="shared" si="7"/>
        <v>91.261979194991611</v>
      </c>
    </row>
    <row r="38" spans="1:20" s="131" customFormat="1" ht="21" customHeight="1" x14ac:dyDescent="0.15">
      <c r="A38" s="290"/>
      <c r="B38" s="143"/>
      <c r="C38" s="144"/>
      <c r="D38" s="143"/>
      <c r="E38" s="484">
        <v>812</v>
      </c>
      <c r="F38" s="484" t="s">
        <v>12</v>
      </c>
      <c r="G38" s="137">
        <f>'세입 내역★'!G92</f>
        <v>150000</v>
      </c>
      <c r="H38" s="137">
        <f>'세입 내역★'!H92</f>
        <v>203168</v>
      </c>
      <c r="I38" s="134">
        <f t="shared" si="4"/>
        <v>53168</v>
      </c>
      <c r="J38" s="300">
        <f>H38/G38*100</f>
        <v>135.44533333333334</v>
      </c>
      <c r="K38" s="141"/>
      <c r="L38" s="138"/>
      <c r="M38" s="138"/>
      <c r="N38" s="138"/>
      <c r="O38" s="484">
        <v>317</v>
      </c>
      <c r="P38" s="484" t="str">
        <f>'세출 내역★'!F123</f>
        <v>연제상회</v>
      </c>
      <c r="Q38" s="134">
        <f>'세출 내역★'!G123</f>
        <v>100000000</v>
      </c>
      <c r="R38" s="134">
        <f>'세출 내역★'!H123</f>
        <v>100000000</v>
      </c>
      <c r="S38" s="137">
        <f t="shared" si="6"/>
        <v>0</v>
      </c>
      <c r="T38" s="135">
        <f t="shared" si="7"/>
        <v>100</v>
      </c>
    </row>
    <row r="39" spans="1:20" s="131" customFormat="1" ht="21" customHeight="1" thickBot="1" x14ac:dyDescent="0.2">
      <c r="A39" s="295"/>
      <c r="B39" s="154"/>
      <c r="C39" s="155"/>
      <c r="D39" s="154"/>
      <c r="E39" s="156">
        <v>813</v>
      </c>
      <c r="F39" s="156" t="s">
        <v>202</v>
      </c>
      <c r="G39" s="157">
        <f>'세입 내역★'!G93</f>
        <v>46214280</v>
      </c>
      <c r="H39" s="157">
        <f>'세입 내역★'!H93</f>
        <v>48514280</v>
      </c>
      <c r="I39" s="284">
        <f t="shared" si="4"/>
        <v>2300000</v>
      </c>
      <c r="J39" s="364">
        <f t="shared" ref="J39" si="8">H39/G39*100</f>
        <v>104.97681668956002</v>
      </c>
      <c r="K39" s="141"/>
      <c r="L39" s="138"/>
      <c r="M39" s="138"/>
      <c r="N39" s="138"/>
      <c r="O39" s="484">
        <v>318</v>
      </c>
      <c r="P39" s="484" t="str">
        <f>'세출 내역★'!F127</f>
        <v>고독사</v>
      </c>
      <c r="Q39" s="137">
        <f>'세출 내역★'!G127</f>
        <v>94500000</v>
      </c>
      <c r="R39" s="137">
        <f>'세출 내역★'!H127</f>
        <v>93852000</v>
      </c>
      <c r="S39" s="137">
        <f t="shared" si="6"/>
        <v>-648000</v>
      </c>
      <c r="T39" s="135">
        <f t="shared" si="7"/>
        <v>99.314285714285717</v>
      </c>
    </row>
    <row r="40" spans="1:20" s="131" customFormat="1" ht="21" customHeight="1" x14ac:dyDescent="0.15">
      <c r="A40" s="486"/>
      <c r="B40" s="311"/>
      <c r="C40" s="311"/>
      <c r="D40" s="311"/>
      <c r="E40" s="311"/>
      <c r="F40" s="311"/>
      <c r="G40" s="311"/>
      <c r="H40" s="311"/>
      <c r="I40" s="311"/>
      <c r="J40" s="311"/>
      <c r="K40" s="141"/>
      <c r="L40" s="138"/>
      <c r="M40" s="138"/>
      <c r="N40" s="138"/>
      <c r="O40" s="484">
        <v>319</v>
      </c>
      <c r="P40" s="484" t="str">
        <f>'세출 내역★'!F133</f>
        <v>다방(多芳)</v>
      </c>
      <c r="Q40" s="137">
        <f>'세출 내역★'!G133</f>
        <v>269366601</v>
      </c>
      <c r="R40" s="137">
        <f>'세출 내역★'!H133</f>
        <v>269366601</v>
      </c>
      <c r="S40" s="137">
        <f t="shared" si="6"/>
        <v>0</v>
      </c>
      <c r="T40" s="135">
        <f t="shared" si="7"/>
        <v>100</v>
      </c>
    </row>
    <row r="41" spans="1:20" s="131" customFormat="1" ht="21" customHeight="1" x14ac:dyDescent="0.15">
      <c r="A41" s="486"/>
      <c r="B41" s="311"/>
      <c r="C41" s="311"/>
      <c r="D41" s="311"/>
      <c r="E41" s="311"/>
      <c r="F41" s="311"/>
      <c r="G41" s="311"/>
      <c r="H41" s="311"/>
      <c r="I41" s="311"/>
      <c r="J41" s="311"/>
      <c r="K41" s="141"/>
      <c r="L41" s="138"/>
      <c r="M41" s="138"/>
      <c r="N41" s="138"/>
      <c r="O41" s="484">
        <v>320</v>
      </c>
      <c r="P41" s="484" t="str">
        <f>'세출 내역★'!F138</f>
        <v>기타사업</v>
      </c>
      <c r="Q41" s="137">
        <f>'세출 내역★'!G138</f>
        <v>1500000</v>
      </c>
      <c r="R41" s="137">
        <f>'세출 내역★'!H138</f>
        <v>1000000</v>
      </c>
      <c r="S41" s="137">
        <f t="shared" si="6"/>
        <v>-500000</v>
      </c>
      <c r="T41" s="135">
        <f t="shared" si="7"/>
        <v>66.666666666666657</v>
      </c>
    </row>
    <row r="42" spans="1:20" s="131" customFormat="1" ht="21" customHeight="1" x14ac:dyDescent="0.15">
      <c r="A42" s="486"/>
      <c r="B42" s="311"/>
      <c r="C42" s="311"/>
      <c r="D42" s="311"/>
      <c r="E42" s="311"/>
      <c r="F42" s="311"/>
      <c r="G42" s="311"/>
      <c r="H42" s="311"/>
      <c r="I42" s="311"/>
      <c r="J42" s="311"/>
      <c r="K42" s="158"/>
      <c r="L42" s="159"/>
      <c r="M42" s="159"/>
      <c r="N42" s="159"/>
      <c r="O42" s="484">
        <v>321</v>
      </c>
      <c r="P42" s="484" t="str">
        <f>'세출 내역★'!F141</f>
        <v>학교시설지원</v>
      </c>
      <c r="Q42" s="137">
        <f>'세출 내역★'!G141</f>
        <v>109719320</v>
      </c>
      <c r="R42" s="137">
        <f>'세출 내역★'!H141</f>
        <v>94812720</v>
      </c>
      <c r="S42" s="137">
        <f t="shared" si="6"/>
        <v>-14906600</v>
      </c>
      <c r="T42" s="135">
        <f t="shared" si="7"/>
        <v>86.413878613174049</v>
      </c>
    </row>
    <row r="43" spans="1:20" s="131" customFormat="1" ht="21" customHeight="1" x14ac:dyDescent="0.15">
      <c r="A43" s="486"/>
      <c r="B43" s="311"/>
      <c r="C43" s="311"/>
      <c r="D43" s="311"/>
      <c r="E43" s="311"/>
      <c r="F43" s="311"/>
      <c r="G43" s="311"/>
      <c r="H43" s="311"/>
      <c r="I43" s="311"/>
      <c r="J43" s="311"/>
      <c r="K43" s="158"/>
      <c r="L43" s="159"/>
      <c r="M43" s="159"/>
      <c r="N43" s="159"/>
      <c r="O43" s="484">
        <v>322</v>
      </c>
      <c r="P43" s="484" t="str">
        <f>'세출 내역★'!F150</f>
        <v>시설공단사업</v>
      </c>
      <c r="Q43" s="137">
        <f>'세출 내역★'!G150</f>
        <v>2525021230</v>
      </c>
      <c r="R43" s="505">
        <f>'세출 내역★'!H150</f>
        <v>2545760490</v>
      </c>
      <c r="S43" s="137">
        <f t="shared" si="6"/>
        <v>20739260</v>
      </c>
      <c r="T43" s="135">
        <f t="shared" si="7"/>
        <v>100.82134992583805</v>
      </c>
    </row>
    <row r="44" spans="1:20" s="131" customFormat="1" ht="21" customHeight="1" x14ac:dyDescent="0.15">
      <c r="A44" s="486"/>
      <c r="B44" s="311"/>
      <c r="C44" s="311"/>
      <c r="D44" s="311"/>
      <c r="E44" s="311"/>
      <c r="F44" s="311"/>
      <c r="G44" s="144"/>
      <c r="H44" s="144"/>
      <c r="I44" s="311"/>
      <c r="J44" s="311"/>
      <c r="K44" s="158"/>
      <c r="L44" s="159"/>
      <c r="M44" s="159"/>
      <c r="N44" s="159"/>
      <c r="O44" s="484">
        <v>323</v>
      </c>
      <c r="P44" s="142" t="str">
        <f>'세출 내역★'!F166</f>
        <v>버스정류장관리지원</v>
      </c>
      <c r="Q44" s="309">
        <f>'세출 내역★'!G166</f>
        <v>466650000</v>
      </c>
      <c r="R44" s="309">
        <f>'세출 내역★'!H166</f>
        <v>464103000</v>
      </c>
      <c r="S44" s="137">
        <f t="shared" si="6"/>
        <v>-2547000</v>
      </c>
      <c r="T44" s="135">
        <f t="shared" si="7"/>
        <v>99.454194792671174</v>
      </c>
    </row>
    <row r="45" spans="1:20" s="131" customFormat="1" ht="21" customHeight="1" x14ac:dyDescent="0.15">
      <c r="A45" s="486"/>
      <c r="B45" s="311"/>
      <c r="C45" s="311"/>
      <c r="D45" s="311"/>
      <c r="E45" s="311"/>
      <c r="F45" s="311"/>
      <c r="G45" s="144"/>
      <c r="H45" s="144"/>
      <c r="I45" s="311"/>
      <c r="J45" s="311"/>
      <c r="K45" s="310"/>
      <c r="L45" s="308"/>
      <c r="M45" s="308"/>
      <c r="N45" s="311"/>
      <c r="O45" s="484">
        <v>324</v>
      </c>
      <c r="P45" s="142" t="str">
        <f>'세출 내역★'!F174</f>
        <v>청소시설지원</v>
      </c>
      <c r="Q45" s="309">
        <f>'세출 내역★'!G174</f>
        <v>356463980</v>
      </c>
      <c r="R45" s="309">
        <f>'세출 내역★'!H174</f>
        <v>279102660</v>
      </c>
      <c r="S45" s="137">
        <f t="shared" si="6"/>
        <v>-77361320</v>
      </c>
      <c r="T45" s="135">
        <f t="shared" si="7"/>
        <v>78.297577219443042</v>
      </c>
    </row>
    <row r="46" spans="1:20" s="131" customFormat="1" ht="21" customHeight="1" x14ac:dyDescent="0.15">
      <c r="A46" s="486"/>
      <c r="B46" s="311"/>
      <c r="C46" s="311"/>
      <c r="D46" s="311"/>
      <c r="E46" s="311"/>
      <c r="F46" s="311"/>
      <c r="G46" s="144"/>
      <c r="H46" s="144"/>
      <c r="I46" s="311"/>
      <c r="J46" s="311"/>
      <c r="K46" s="310"/>
      <c r="L46" s="308"/>
      <c r="M46" s="308"/>
      <c r="N46" s="311"/>
      <c r="O46" s="484">
        <v>325</v>
      </c>
      <c r="P46" s="142" t="str">
        <f>'세출 내역★'!F183</f>
        <v>노인복지시설지원</v>
      </c>
      <c r="Q46" s="309">
        <f>'세출 내역★'!G183</f>
        <v>252174000</v>
      </c>
      <c r="R46" s="309">
        <f>'세출 내역★'!H183</f>
        <v>224469990</v>
      </c>
      <c r="S46" s="137">
        <f t="shared" si="6"/>
        <v>-27704010</v>
      </c>
      <c r="T46" s="135">
        <f t="shared" si="7"/>
        <v>89.013930857265223</v>
      </c>
    </row>
    <row r="47" spans="1:20" s="131" customFormat="1" ht="21" customHeight="1" x14ac:dyDescent="0.15">
      <c r="A47" s="486"/>
      <c r="B47" s="311"/>
      <c r="C47" s="311"/>
      <c r="D47" s="311"/>
      <c r="E47" s="311"/>
      <c r="F47" s="311"/>
      <c r="G47" s="144"/>
      <c r="H47" s="144"/>
      <c r="I47" s="311"/>
      <c r="J47" s="311"/>
      <c r="K47" s="310"/>
      <c r="L47" s="308"/>
      <c r="M47" s="308"/>
      <c r="N47" s="311"/>
      <c r="O47" s="484">
        <v>326</v>
      </c>
      <c r="P47" s="142" t="str">
        <f>'세출 내역★'!F192</f>
        <v>자원봉사캠프지원</v>
      </c>
      <c r="Q47" s="309">
        <f>'세출 내역★'!G192</f>
        <v>63000000</v>
      </c>
      <c r="R47" s="309">
        <f>'세출 내역★'!H192</f>
        <v>44640000</v>
      </c>
      <c r="S47" s="137">
        <f t="shared" si="6"/>
        <v>-18360000</v>
      </c>
      <c r="T47" s="135">
        <f t="shared" si="7"/>
        <v>70.857142857142847</v>
      </c>
    </row>
    <row r="48" spans="1:20" s="131" customFormat="1" ht="21" customHeight="1" x14ac:dyDescent="0.15">
      <c r="A48" s="486"/>
      <c r="B48" s="311"/>
      <c r="C48" s="311"/>
      <c r="D48" s="311"/>
      <c r="E48" s="311"/>
      <c r="F48" s="311"/>
      <c r="G48" s="144"/>
      <c r="H48" s="144"/>
      <c r="I48" s="311"/>
      <c r="J48" s="311"/>
      <c r="K48" s="310"/>
      <c r="L48" s="308"/>
      <c r="M48" s="308"/>
      <c r="N48" s="311"/>
      <c r="O48" s="484">
        <v>327</v>
      </c>
      <c r="P48" s="142" t="str">
        <f>'세출 내역★'!F200</f>
        <v>시설안전지킴이</v>
      </c>
      <c r="Q48" s="309">
        <f>'세출 내역★'!G200</f>
        <v>413460000</v>
      </c>
      <c r="R48" s="309">
        <f>'세출 내역★'!H200</f>
        <v>403857440</v>
      </c>
      <c r="S48" s="137">
        <f t="shared" ref="S48" si="9">R48-Q48</f>
        <v>-9602560</v>
      </c>
      <c r="T48" s="135">
        <f t="shared" si="7"/>
        <v>97.677511730276194</v>
      </c>
    </row>
    <row r="49" spans="1:20" s="131" customFormat="1" ht="21" customHeight="1" x14ac:dyDescent="0.15">
      <c r="A49" s="486"/>
      <c r="B49" s="311"/>
      <c r="C49" s="311"/>
      <c r="D49" s="311"/>
      <c r="E49" s="311"/>
      <c r="F49" s="311"/>
      <c r="G49" s="144"/>
      <c r="H49" s="144"/>
      <c r="I49" s="311"/>
      <c r="J49" s="311"/>
      <c r="K49" s="310"/>
      <c r="L49" s="308"/>
      <c r="M49" s="308"/>
      <c r="N49" s="311"/>
      <c r="O49" s="484">
        <v>328</v>
      </c>
      <c r="P49" s="142" t="str">
        <f>'세출 내역★'!F209</f>
        <v>차량계도</v>
      </c>
      <c r="Q49" s="309">
        <f>'세출 내역★'!G209</f>
        <v>308700000</v>
      </c>
      <c r="R49" s="309">
        <f>'세출 내역★'!H209</f>
        <v>293157000</v>
      </c>
      <c r="S49" s="137">
        <f t="shared" ref="S49:S53" si="10">R49-Q49</f>
        <v>-15543000</v>
      </c>
      <c r="T49" s="135">
        <f t="shared" si="7"/>
        <v>94.965014577259481</v>
      </c>
    </row>
    <row r="50" spans="1:20" s="131" customFormat="1" ht="21" customHeight="1" x14ac:dyDescent="0.15">
      <c r="A50" s="486"/>
      <c r="B50" s="311"/>
      <c r="C50" s="311"/>
      <c r="D50" s="311"/>
      <c r="E50" s="311"/>
      <c r="F50" s="311"/>
      <c r="G50" s="144"/>
      <c r="H50" s="144"/>
      <c r="I50" s="311"/>
      <c r="J50" s="311"/>
      <c r="K50" s="310"/>
      <c r="L50" s="308"/>
      <c r="M50" s="308"/>
      <c r="N50" s="311"/>
      <c r="O50" s="484">
        <v>329</v>
      </c>
      <c r="P50" s="142" t="str">
        <f>'세출 내역★'!F218</f>
        <v>공공시설환경지킴이</v>
      </c>
      <c r="Q50" s="309">
        <f>'세출 내역★'!G218</f>
        <v>315000000</v>
      </c>
      <c r="R50" s="309">
        <f>'세출 내역★'!H218</f>
        <v>311382000</v>
      </c>
      <c r="S50" s="137">
        <f t="shared" si="10"/>
        <v>-3618000</v>
      </c>
      <c r="T50" s="135">
        <f t="shared" si="7"/>
        <v>98.851428571428571</v>
      </c>
    </row>
    <row r="51" spans="1:20" s="131" customFormat="1" ht="21" customHeight="1" x14ac:dyDescent="0.15">
      <c r="A51" s="486"/>
      <c r="B51" s="311"/>
      <c r="C51" s="311"/>
      <c r="D51" s="311"/>
      <c r="E51" s="311"/>
      <c r="F51" s="311"/>
      <c r="G51" s="144"/>
      <c r="H51" s="144"/>
      <c r="I51" s="311"/>
      <c r="J51" s="311"/>
      <c r="K51" s="310"/>
      <c r="L51" s="308"/>
      <c r="M51" s="308"/>
      <c r="N51" s="311"/>
      <c r="O51" s="484">
        <v>330</v>
      </c>
      <c r="P51" s="142" t="str">
        <f>'세출 내역★'!F226</f>
        <v>시니어컨설턴트</v>
      </c>
      <c r="Q51" s="309">
        <f>'세출 내역★'!G226</f>
        <v>79300000</v>
      </c>
      <c r="R51" s="309">
        <f>'세출 내역★'!H226</f>
        <v>78365770</v>
      </c>
      <c r="S51" s="137">
        <f t="shared" si="10"/>
        <v>-934230</v>
      </c>
      <c r="T51" s="135">
        <f t="shared" si="7"/>
        <v>98.821904161412348</v>
      </c>
    </row>
    <row r="52" spans="1:20" s="131" customFormat="1" ht="21" customHeight="1" x14ac:dyDescent="0.15">
      <c r="A52" s="486"/>
      <c r="B52" s="311"/>
      <c r="C52" s="311"/>
      <c r="D52" s="311"/>
      <c r="E52" s="311"/>
      <c r="F52" s="311"/>
      <c r="G52" s="144"/>
      <c r="H52" s="144"/>
      <c r="I52" s="311"/>
      <c r="J52" s="311"/>
      <c r="K52" s="310"/>
      <c r="L52" s="308"/>
      <c r="M52" s="308"/>
      <c r="N52" s="311"/>
      <c r="O52" s="484">
        <v>331</v>
      </c>
      <c r="P52" s="142" t="str">
        <f>'세출 내역★'!F232</f>
        <v>실버안전소방</v>
      </c>
      <c r="Q52" s="309">
        <f>'세출 내역★'!G232</f>
        <v>402844000</v>
      </c>
      <c r="R52" s="309">
        <f>'세출 내역★'!H232</f>
        <v>375541500</v>
      </c>
      <c r="S52" s="137">
        <f t="shared" si="10"/>
        <v>-27302500</v>
      </c>
      <c r="T52" s="135">
        <f t="shared" si="7"/>
        <v>93.222562580055808</v>
      </c>
    </row>
    <row r="53" spans="1:20" s="131" customFormat="1" ht="21" customHeight="1" x14ac:dyDescent="0.15">
      <c r="A53" s="486"/>
      <c r="B53" s="311"/>
      <c r="C53" s="311"/>
      <c r="D53" s="311"/>
      <c r="E53" s="311"/>
      <c r="F53" s="311"/>
      <c r="G53" s="144"/>
      <c r="H53" s="144"/>
      <c r="I53" s="311"/>
      <c r="J53" s="311"/>
      <c r="K53" s="310"/>
      <c r="L53" s="308"/>
      <c r="M53" s="308"/>
      <c r="N53" s="311"/>
      <c r="O53" s="484">
        <v>332</v>
      </c>
      <c r="P53" s="142" t="str">
        <f>'세출 내역★'!F238</f>
        <v>아동돌봄지원</v>
      </c>
      <c r="Q53" s="309">
        <f>'세출 내역★'!G238</f>
        <v>605059000</v>
      </c>
      <c r="R53" s="309">
        <f>'세출 내역★'!H238</f>
        <v>560947800</v>
      </c>
      <c r="S53" s="137">
        <f t="shared" si="10"/>
        <v>-44111200</v>
      </c>
      <c r="T53" s="135">
        <f t="shared" si="7"/>
        <v>92.709603526267685</v>
      </c>
    </row>
    <row r="54" spans="1:20" s="131" customFormat="1" ht="21" customHeight="1" x14ac:dyDescent="0.15">
      <c r="A54" s="486"/>
      <c r="B54" s="311"/>
      <c r="C54" s="311"/>
      <c r="D54" s="311"/>
      <c r="E54" s="311"/>
      <c r="F54" s="311"/>
      <c r="G54" s="144"/>
      <c r="H54" s="144"/>
      <c r="I54" s="311"/>
      <c r="J54" s="311"/>
      <c r="K54" s="310"/>
      <c r="L54" s="308"/>
      <c r="M54" s="308"/>
      <c r="N54" s="311"/>
      <c r="O54" s="484">
        <v>333</v>
      </c>
      <c r="P54" s="142" t="str">
        <f>'세출 내역★'!F246</f>
        <v>학교시설통합지원사업</v>
      </c>
      <c r="Q54" s="309">
        <f>'세출 내역★'!G246</f>
        <v>574695000</v>
      </c>
      <c r="R54" s="309">
        <f>'세출 내역★'!H246</f>
        <v>557856000</v>
      </c>
      <c r="S54" s="137">
        <f t="shared" ref="S54" si="11">R54-Q54</f>
        <v>-16839000</v>
      </c>
      <c r="T54" s="135">
        <f t="shared" si="7"/>
        <v>97.069924046668234</v>
      </c>
    </row>
    <row r="55" spans="1:20" s="131" customFormat="1" ht="21" customHeight="1" x14ac:dyDescent="0.15">
      <c r="A55" s="486"/>
      <c r="B55" s="311"/>
      <c r="C55" s="311"/>
      <c r="D55" s="311"/>
      <c r="E55" s="311"/>
      <c r="F55" s="311"/>
      <c r="G55" s="144"/>
      <c r="H55" s="144"/>
      <c r="I55" s="311"/>
      <c r="J55" s="311"/>
      <c r="K55" s="310"/>
      <c r="L55" s="308"/>
      <c r="M55" s="308"/>
      <c r="N55" s="311"/>
      <c r="O55" s="484">
        <v>334</v>
      </c>
      <c r="P55" s="142" t="str">
        <f>'세출 내역★'!F254</f>
        <v>시니어마을안전지킴이</v>
      </c>
      <c r="Q55" s="309">
        <f>'세출 내역★'!G254</f>
        <v>158600000</v>
      </c>
      <c r="R55" s="309">
        <f>'세출 내역★'!H254</f>
        <v>143945130</v>
      </c>
      <c r="S55" s="137">
        <f t="shared" ref="S55:S57" si="12">R55-Q55</f>
        <v>-14654870</v>
      </c>
      <c r="T55" s="135">
        <v>0</v>
      </c>
    </row>
    <row r="56" spans="1:20" s="131" customFormat="1" ht="21" customHeight="1" x14ac:dyDescent="0.15">
      <c r="A56" s="486"/>
      <c r="B56" s="311"/>
      <c r="C56" s="311"/>
      <c r="D56" s="311"/>
      <c r="E56" s="311"/>
      <c r="F56" s="311"/>
      <c r="G56" s="144"/>
      <c r="H56" s="144"/>
      <c r="I56" s="311"/>
      <c r="J56" s="311"/>
      <c r="K56" s="310"/>
      <c r="L56" s="308"/>
      <c r="M56" s="308"/>
      <c r="N56" s="311"/>
      <c r="O56" s="484">
        <v>335</v>
      </c>
      <c r="P56" s="142" t="str">
        <f>'세출 내역★'!F261</f>
        <v>경로당환경개선</v>
      </c>
      <c r="Q56" s="309">
        <f>'세출 내역★'!G261</f>
        <v>119300000</v>
      </c>
      <c r="R56" s="309">
        <f>'세출 내역★'!H261</f>
        <v>79731670</v>
      </c>
      <c r="S56" s="137">
        <f t="shared" si="12"/>
        <v>-39568330</v>
      </c>
      <c r="T56" s="135">
        <v>0</v>
      </c>
    </row>
    <row r="57" spans="1:20" s="131" customFormat="1" ht="21" customHeight="1" x14ac:dyDescent="0.15">
      <c r="A57" s="486"/>
      <c r="B57" s="311"/>
      <c r="C57" s="311"/>
      <c r="D57" s="311"/>
      <c r="E57" s="311"/>
      <c r="F57" s="311"/>
      <c r="G57" s="144"/>
      <c r="H57" s="144"/>
      <c r="I57" s="311"/>
      <c r="J57" s="311"/>
      <c r="K57" s="310"/>
      <c r="L57" s="308"/>
      <c r="M57" s="308"/>
      <c r="N57" s="311"/>
      <c r="O57" s="484">
        <v>336</v>
      </c>
      <c r="P57" s="142" t="str">
        <f>'세출 내역★'!F269</f>
        <v>신중년 일자리(경로당방역)</v>
      </c>
      <c r="Q57" s="309">
        <f>'세출 내역★'!G269</f>
        <v>88704000</v>
      </c>
      <c r="R57" s="309">
        <f>'세출 내역★'!H269</f>
        <v>79557200</v>
      </c>
      <c r="S57" s="137">
        <f t="shared" si="12"/>
        <v>-9146800</v>
      </c>
      <c r="T57" s="135">
        <v>0</v>
      </c>
    </row>
    <row r="58" spans="1:20" s="131" customFormat="1" ht="21" customHeight="1" x14ac:dyDescent="0.15">
      <c r="A58" s="486"/>
      <c r="B58" s="311"/>
      <c r="C58" s="311"/>
      <c r="D58" s="311"/>
      <c r="E58" s="311"/>
      <c r="F58" s="311"/>
      <c r="G58" s="144"/>
      <c r="H58" s="144"/>
      <c r="I58" s="311"/>
      <c r="J58" s="311"/>
      <c r="K58" s="310"/>
      <c r="L58" s="308"/>
      <c r="M58" s="308"/>
      <c r="N58" s="311"/>
      <c r="O58" s="484">
        <v>336</v>
      </c>
      <c r="P58" s="142" t="str">
        <f>'세출 내역★'!F274</f>
        <v>공공시설방역(신규 추경사업)</v>
      </c>
      <c r="Q58" s="309">
        <f>'세출 내역★'!G274</f>
        <v>76128000</v>
      </c>
      <c r="R58" s="309">
        <f>'세출 내역★'!H274</f>
        <v>73610610</v>
      </c>
      <c r="S58" s="137">
        <f t="shared" ref="S58" si="13">R58-Q58</f>
        <v>-2517390</v>
      </c>
      <c r="T58" s="135">
        <v>0</v>
      </c>
    </row>
    <row r="59" spans="1:20" s="201" customFormat="1" ht="21" customHeight="1" x14ac:dyDescent="0.15">
      <c r="A59" s="487"/>
      <c r="B59" s="144"/>
      <c r="C59" s="144"/>
      <c r="D59" s="144"/>
      <c r="E59" s="144"/>
      <c r="F59" s="144"/>
      <c r="G59" s="144"/>
      <c r="H59" s="144"/>
      <c r="I59" s="144"/>
      <c r="J59" s="144"/>
      <c r="K59" s="163" t="s">
        <v>124</v>
      </c>
      <c r="L59" s="484" t="s">
        <v>169</v>
      </c>
      <c r="M59" s="484">
        <v>41</v>
      </c>
      <c r="N59" s="483" t="s">
        <v>169</v>
      </c>
      <c r="O59" s="193">
        <v>411</v>
      </c>
      <c r="P59" s="484" t="s">
        <v>150</v>
      </c>
      <c r="Q59" s="198">
        <f>'세출 내역★'!G280</f>
        <v>0</v>
      </c>
      <c r="R59" s="198">
        <f>'세출 내역★'!H280</f>
        <v>0</v>
      </c>
      <c r="S59" s="137">
        <f t="shared" si="2"/>
        <v>0</v>
      </c>
      <c r="T59" s="135">
        <v>0</v>
      </c>
    </row>
    <row r="60" spans="1:20" s="131" customFormat="1" ht="21" customHeight="1" x14ac:dyDescent="0.15">
      <c r="A60" s="486"/>
      <c r="B60" s="311"/>
      <c r="C60" s="311"/>
      <c r="D60" s="311"/>
      <c r="E60" s="311"/>
      <c r="F60" s="311"/>
      <c r="G60" s="144"/>
      <c r="H60" s="144"/>
      <c r="I60" s="311"/>
      <c r="J60" s="311"/>
      <c r="K60" s="136" t="s">
        <v>125</v>
      </c>
      <c r="L60" s="132" t="s">
        <v>170</v>
      </c>
      <c r="M60" s="132">
        <v>51</v>
      </c>
      <c r="N60" s="132" t="s">
        <v>174</v>
      </c>
      <c r="O60" s="515" t="s">
        <v>2</v>
      </c>
      <c r="P60" s="516"/>
      <c r="Q60" s="137">
        <f>SUM(Q61:Q62)</f>
        <v>0</v>
      </c>
      <c r="R60" s="137">
        <f>SUM(R61:R62)</f>
        <v>0</v>
      </c>
      <c r="S60" s="137">
        <f t="shared" si="2"/>
        <v>0</v>
      </c>
      <c r="T60" s="135">
        <v>0</v>
      </c>
    </row>
    <row r="61" spans="1:20" s="131" customFormat="1" ht="21" customHeight="1" x14ac:dyDescent="0.15">
      <c r="A61" s="486"/>
      <c r="B61" s="311"/>
      <c r="C61" s="311"/>
      <c r="D61" s="311"/>
      <c r="E61" s="311"/>
      <c r="F61" s="311"/>
      <c r="G61" s="144"/>
      <c r="H61" s="144"/>
      <c r="I61" s="311"/>
      <c r="J61" s="311"/>
      <c r="K61" s="147"/>
      <c r="L61" s="138"/>
      <c r="M61" s="138"/>
      <c r="N61" s="138"/>
      <c r="O61" s="484">
        <v>511</v>
      </c>
      <c r="P61" s="484" t="s">
        <v>151</v>
      </c>
      <c r="Q61" s="137">
        <f>'세출 내역★'!G282</f>
        <v>0</v>
      </c>
      <c r="R61" s="137">
        <f>'세출 내역★'!H282</f>
        <v>0</v>
      </c>
      <c r="S61" s="137">
        <f t="shared" si="2"/>
        <v>0</v>
      </c>
      <c r="T61" s="135">
        <v>0</v>
      </c>
    </row>
    <row r="62" spans="1:20" s="131" customFormat="1" ht="21" customHeight="1" x14ac:dyDescent="0.15">
      <c r="A62" s="486"/>
      <c r="B62" s="311"/>
      <c r="C62" s="311"/>
      <c r="D62" s="311"/>
      <c r="E62" s="311"/>
      <c r="F62" s="311"/>
      <c r="G62" s="144"/>
      <c r="H62" s="144"/>
      <c r="I62" s="311"/>
      <c r="J62" s="311"/>
      <c r="K62" s="164"/>
      <c r="L62" s="152"/>
      <c r="M62" s="152"/>
      <c r="N62" s="152"/>
      <c r="O62" s="484">
        <v>512</v>
      </c>
      <c r="P62" s="484" t="s">
        <v>152</v>
      </c>
      <c r="Q62" s="137">
        <f>'세출 내역★'!G283</f>
        <v>0</v>
      </c>
      <c r="R62" s="137">
        <f>'세출 내역★'!H283</f>
        <v>0</v>
      </c>
      <c r="S62" s="137">
        <f t="shared" si="2"/>
        <v>0</v>
      </c>
      <c r="T62" s="135">
        <v>0</v>
      </c>
    </row>
    <row r="63" spans="1:20" s="131" customFormat="1" ht="21" customHeight="1" x14ac:dyDescent="0.15">
      <c r="A63" s="487"/>
      <c r="B63" s="144"/>
      <c r="C63" s="144"/>
      <c r="D63" s="144"/>
      <c r="E63" s="144"/>
      <c r="F63" s="144"/>
      <c r="G63" s="144"/>
      <c r="H63" s="144"/>
      <c r="I63" s="144"/>
      <c r="J63" s="144"/>
      <c r="K63" s="163" t="s">
        <v>129</v>
      </c>
      <c r="L63" s="484" t="s">
        <v>171</v>
      </c>
      <c r="M63" s="484">
        <v>61</v>
      </c>
      <c r="N63" s="484" t="s">
        <v>171</v>
      </c>
      <c r="O63" s="484">
        <v>611</v>
      </c>
      <c r="P63" s="484" t="s">
        <v>108</v>
      </c>
      <c r="Q63" s="149">
        <f>'세출 내역★'!G284</f>
        <v>5040000</v>
      </c>
      <c r="R63" s="506">
        <f>'세출 내역★'!H284</f>
        <v>6500000</v>
      </c>
      <c r="S63" s="137">
        <f t="shared" si="2"/>
        <v>1460000</v>
      </c>
      <c r="T63" s="135">
        <v>0</v>
      </c>
    </row>
    <row r="64" spans="1:20" s="131" customFormat="1" ht="21" customHeight="1" x14ac:dyDescent="0.15">
      <c r="A64" s="487"/>
      <c r="B64" s="144"/>
      <c r="C64" s="144"/>
      <c r="D64" s="144"/>
      <c r="E64" s="144"/>
      <c r="F64" s="144"/>
      <c r="G64" s="144"/>
      <c r="H64" s="144"/>
      <c r="I64" s="144"/>
      <c r="J64" s="144"/>
      <c r="K64" s="147" t="s">
        <v>130</v>
      </c>
      <c r="L64" s="138" t="s">
        <v>172</v>
      </c>
      <c r="M64" s="138">
        <v>71</v>
      </c>
      <c r="N64" s="138" t="s">
        <v>175</v>
      </c>
      <c r="O64" s="515" t="s">
        <v>2</v>
      </c>
      <c r="P64" s="516"/>
      <c r="Q64" s="149">
        <f>SUM(Q65:Q66)</f>
        <v>487124071</v>
      </c>
      <c r="R64" s="149">
        <f>SUM(R65:R66)</f>
        <v>894553502</v>
      </c>
      <c r="S64" s="137">
        <f t="shared" si="2"/>
        <v>407429431</v>
      </c>
      <c r="T64" s="135">
        <f t="shared" si="7"/>
        <v>183.63976556600917</v>
      </c>
    </row>
    <row r="65" spans="1:20" s="131" customFormat="1" ht="21" customHeight="1" x14ac:dyDescent="0.15">
      <c r="A65" s="487"/>
      <c r="B65" s="144"/>
      <c r="C65" s="144"/>
      <c r="D65" s="144"/>
      <c r="E65" s="144"/>
      <c r="F65" s="144"/>
      <c r="G65" s="144"/>
      <c r="H65" s="144"/>
      <c r="I65" s="144"/>
      <c r="J65" s="144"/>
      <c r="K65" s="141"/>
      <c r="L65" s="138" t="s">
        <v>173</v>
      </c>
      <c r="M65" s="138"/>
      <c r="N65" s="138" t="s">
        <v>173</v>
      </c>
      <c r="O65" s="193">
        <v>711</v>
      </c>
      <c r="P65" s="484" t="s">
        <v>153</v>
      </c>
      <c r="Q65" s="149">
        <f>'세출 내역★'!G286</f>
        <v>476779</v>
      </c>
      <c r="R65" s="506">
        <f>'세출 내역★'!H286</f>
        <v>407906210</v>
      </c>
      <c r="S65" s="137">
        <f t="shared" si="2"/>
        <v>407429431</v>
      </c>
      <c r="T65" s="135">
        <f t="shared" si="7"/>
        <v>85554.567210384688</v>
      </c>
    </row>
    <row r="66" spans="1:20" s="131" customFormat="1" ht="21" customHeight="1" thickBot="1" x14ac:dyDescent="0.2">
      <c r="A66" s="488"/>
      <c r="B66" s="489"/>
      <c r="C66" s="489"/>
      <c r="D66" s="489"/>
      <c r="E66" s="489"/>
      <c r="F66" s="489"/>
      <c r="G66" s="489"/>
      <c r="H66" s="489"/>
      <c r="I66" s="489"/>
      <c r="J66" s="489"/>
      <c r="K66" s="301"/>
      <c r="L66" s="154"/>
      <c r="M66" s="154"/>
      <c r="N66" s="154"/>
      <c r="O66" s="194">
        <v>712</v>
      </c>
      <c r="P66" s="156" t="s">
        <v>154</v>
      </c>
      <c r="Q66" s="166">
        <f>'세출 내역★'!G291</f>
        <v>486647292</v>
      </c>
      <c r="R66" s="166">
        <f>'세출 내역★'!H291</f>
        <v>486647292</v>
      </c>
      <c r="S66" s="157">
        <f t="shared" si="2"/>
        <v>0</v>
      </c>
      <c r="T66" s="490">
        <f t="shared" si="7"/>
        <v>100</v>
      </c>
    </row>
    <row r="67" spans="1:20" ht="21" customHeight="1" x14ac:dyDescent="0.15">
      <c r="A67" s="153"/>
      <c r="B67" s="153"/>
      <c r="C67" s="153"/>
      <c r="D67" s="153"/>
      <c r="E67" s="153"/>
      <c r="F67" s="153"/>
      <c r="G67" s="160"/>
      <c r="H67" s="160"/>
      <c r="I67" s="160"/>
      <c r="J67" s="169"/>
      <c r="K67" s="139"/>
      <c r="L67" s="123"/>
      <c r="M67" s="119"/>
      <c r="N67" s="119"/>
      <c r="O67" s="119"/>
      <c r="P67" s="119"/>
      <c r="Q67" s="119"/>
      <c r="R67" s="119"/>
    </row>
    <row r="68" spans="1:20" ht="21" customHeight="1" x14ac:dyDescent="0.15">
      <c r="A68" s="153"/>
      <c r="B68" s="153"/>
      <c r="C68" s="153"/>
      <c r="D68" s="153"/>
      <c r="E68" s="153"/>
      <c r="F68" s="153"/>
      <c r="G68" s="160"/>
      <c r="H68" s="160"/>
      <c r="I68" s="160"/>
      <c r="J68" s="169"/>
    </row>
    <row r="69" spans="1:20" ht="21" customHeight="1" x14ac:dyDescent="0.15">
      <c r="A69" s="153"/>
      <c r="B69" s="153"/>
      <c r="C69" s="153"/>
      <c r="D69" s="153"/>
      <c r="E69" s="115"/>
      <c r="F69" s="153"/>
      <c r="G69" s="161"/>
      <c r="H69" s="161"/>
      <c r="I69" s="162"/>
      <c r="J69" s="196"/>
    </row>
    <row r="70" spans="1:20" ht="21" customHeight="1" x14ac:dyDescent="0.15">
      <c r="A70" s="153"/>
      <c r="B70" s="153"/>
      <c r="C70" s="153"/>
      <c r="D70" s="153"/>
      <c r="E70" s="115"/>
      <c r="F70" s="153"/>
      <c r="G70" s="161"/>
      <c r="H70" s="161"/>
      <c r="I70" s="162"/>
      <c r="J70" s="196"/>
    </row>
    <row r="71" spans="1:20" ht="21" customHeight="1" x14ac:dyDescent="0.15">
      <c r="A71" s="153"/>
      <c r="B71" s="153"/>
      <c r="C71" s="153"/>
      <c r="D71" s="153"/>
      <c r="E71" s="115"/>
      <c r="F71" s="153"/>
      <c r="G71" s="161"/>
      <c r="H71" s="161"/>
      <c r="I71" s="162"/>
      <c r="J71" s="196"/>
    </row>
    <row r="72" spans="1:20" ht="21" customHeight="1" x14ac:dyDescent="0.15">
      <c r="A72" s="153"/>
      <c r="B72" s="153"/>
      <c r="C72" s="153"/>
      <c r="D72" s="153"/>
      <c r="E72" s="115"/>
      <c r="F72" s="153"/>
      <c r="G72" s="161"/>
      <c r="H72" s="161"/>
      <c r="I72" s="162"/>
      <c r="J72" s="196"/>
      <c r="K72" s="119"/>
      <c r="L72" s="119"/>
      <c r="M72" s="119"/>
      <c r="N72" s="119"/>
      <c r="O72" s="119"/>
      <c r="P72" s="119"/>
      <c r="Q72" s="119"/>
      <c r="R72" s="119"/>
    </row>
    <row r="73" spans="1:20" ht="21" customHeight="1" x14ac:dyDescent="0.15">
      <c r="A73" s="153"/>
      <c r="B73" s="153"/>
      <c r="C73" s="153"/>
      <c r="D73" s="153"/>
      <c r="E73" s="153"/>
      <c r="F73" s="153"/>
      <c r="G73" s="160"/>
      <c r="H73" s="160"/>
      <c r="I73" s="160"/>
      <c r="J73" s="169"/>
    </row>
    <row r="74" spans="1:20" ht="21" customHeight="1" x14ac:dyDescent="0.15">
      <c r="C74" s="117"/>
      <c r="D74" s="117"/>
      <c r="E74" s="170"/>
      <c r="F74" s="171"/>
      <c r="G74" s="144"/>
      <c r="H74" s="144"/>
      <c r="I74" s="123"/>
      <c r="J74" s="172"/>
      <c r="K74" s="173"/>
      <c r="L74" s="174"/>
      <c r="M74" s="174"/>
      <c r="N74" s="174"/>
      <c r="O74" s="175"/>
      <c r="P74" s="176"/>
      <c r="Q74" s="202"/>
      <c r="R74" s="202"/>
      <c r="S74" s="177"/>
      <c r="T74" s="178"/>
    </row>
    <row r="75" spans="1:20" ht="21" customHeight="1" x14ac:dyDescent="0.15">
      <c r="C75" s="117"/>
      <c r="D75" s="117"/>
      <c r="E75" s="170"/>
      <c r="F75" s="171"/>
      <c r="G75" s="144"/>
      <c r="H75" s="144"/>
      <c r="I75" s="123"/>
      <c r="J75" s="172"/>
      <c r="K75" s="173"/>
      <c r="L75" s="174"/>
      <c r="M75" s="174"/>
      <c r="N75" s="174"/>
      <c r="O75" s="175"/>
      <c r="P75" s="176"/>
      <c r="Q75" s="202"/>
      <c r="R75" s="202"/>
      <c r="S75" s="177"/>
      <c r="T75" s="178"/>
    </row>
    <row r="76" spans="1:20" ht="21" customHeight="1" x14ac:dyDescent="0.15">
      <c r="A76" s="173"/>
      <c r="B76" s="173"/>
      <c r="C76" s="173"/>
      <c r="D76" s="173"/>
      <c r="E76" s="175"/>
      <c r="F76" s="176"/>
      <c r="G76" s="202"/>
      <c r="H76" s="202"/>
      <c r="I76" s="177"/>
      <c r="J76" s="178"/>
      <c r="M76" s="117"/>
      <c r="N76" s="117"/>
      <c r="O76" s="170"/>
      <c r="P76" s="171"/>
      <c r="Q76" s="144"/>
      <c r="R76" s="144"/>
      <c r="S76" s="123"/>
      <c r="T76" s="123"/>
    </row>
    <row r="79" spans="1:20" x14ac:dyDescent="0.15">
      <c r="K79" s="179"/>
      <c r="L79" s="179"/>
      <c r="M79" s="180"/>
      <c r="N79" s="180"/>
      <c r="O79" s="180"/>
      <c r="P79" s="181"/>
      <c r="S79" s="165"/>
      <c r="T79" s="165"/>
    </row>
    <row r="103" spans="13:14" x14ac:dyDescent="0.15">
      <c r="M103" s="117"/>
      <c r="N103" s="117"/>
    </row>
    <row r="104" spans="13:14" x14ac:dyDescent="0.15">
      <c r="M104" s="117"/>
      <c r="N104" s="117"/>
    </row>
    <row r="105" spans="13:14" x14ac:dyDescent="0.15">
      <c r="M105" s="117"/>
      <c r="N105" s="117"/>
    </row>
    <row r="106" spans="13:14" x14ac:dyDescent="0.15">
      <c r="M106" s="117"/>
      <c r="N106" s="117"/>
    </row>
  </sheetData>
  <mergeCells count="30">
    <mergeCell ref="O64:P64"/>
    <mergeCell ref="O60:P60"/>
    <mergeCell ref="A1:T1"/>
    <mergeCell ref="M7:P7"/>
    <mergeCell ref="A6:F6"/>
    <mergeCell ref="E7:F7"/>
    <mergeCell ref="I4:J4"/>
    <mergeCell ref="S4:T4"/>
    <mergeCell ref="A4:B5"/>
    <mergeCell ref="C4:D5"/>
    <mergeCell ref="E4:F5"/>
    <mergeCell ref="K4:L5"/>
    <mergeCell ref="M4:N5"/>
    <mergeCell ref="O4:P5"/>
    <mergeCell ref="K6:P6"/>
    <mergeCell ref="A2:D2"/>
    <mergeCell ref="K3:T3"/>
    <mergeCell ref="O8:P8"/>
    <mergeCell ref="O15:P15"/>
    <mergeCell ref="S2:T2"/>
    <mergeCell ref="A3:J3"/>
    <mergeCell ref="O19:P19"/>
    <mergeCell ref="O27:P27"/>
    <mergeCell ref="O31:P31"/>
    <mergeCell ref="E17:F17"/>
    <mergeCell ref="E36:F36"/>
    <mergeCell ref="E31:F31"/>
    <mergeCell ref="E28:F28"/>
    <mergeCell ref="E25:F25"/>
    <mergeCell ref="E22:F22"/>
  </mergeCells>
  <phoneticPr fontId="2" type="noConversion"/>
  <printOptions horizontalCentered="1"/>
  <pageMargins left="0.23622047244094491" right="0.23622047244094491" top="0.74803149606299213" bottom="0.74803149606299213" header="0.31496062992125984" footer="0.31496062992125984"/>
  <pageSetup paperSize="9" scale="51" orientation="portrait" r:id="rId1"/>
  <headerFooter alignWithMargins="0"/>
  <ignoredErrors>
    <ignoredError sqref="G6"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O109"/>
  <sheetViews>
    <sheetView view="pageBreakPreview" topLeftCell="A73" zoomScale="130" zoomScaleSheetLayoutView="130" workbookViewId="0">
      <selection activeCell="G81" sqref="G81"/>
    </sheetView>
  </sheetViews>
  <sheetFormatPr defaultRowHeight="12" x14ac:dyDescent="0.15"/>
  <cols>
    <col min="1" max="1" width="2.6640625" style="264" bestFit="1" customWidth="1"/>
    <col min="2" max="2" width="9.21875" style="264" customWidth="1"/>
    <col min="3" max="3" width="3.109375" style="265" bestFit="1" customWidth="1"/>
    <col min="4" max="4" width="9" style="265" bestFit="1" customWidth="1"/>
    <col min="5" max="5" width="3.77734375" style="265" bestFit="1" customWidth="1"/>
    <col min="6" max="6" width="14.109375" style="265" bestFit="1" customWidth="1"/>
    <col min="7" max="9" width="12.6640625" style="265" customWidth="1"/>
    <col min="10" max="10" width="6.77734375" style="282" bestFit="1" customWidth="1"/>
    <col min="11" max="11" width="12.5546875" style="267" bestFit="1" customWidth="1"/>
    <col min="12" max="12" width="37.33203125" style="267" customWidth="1"/>
    <col min="13" max="13" width="11.5546875" style="268" customWidth="1"/>
    <col min="14" max="17" width="10.21875" style="228" bestFit="1" customWidth="1"/>
    <col min="18" max="16384" width="8.88671875" style="228"/>
  </cols>
  <sheetData>
    <row r="1" spans="1:41" s="210" customFormat="1" ht="50.1" customHeight="1" x14ac:dyDescent="0.15">
      <c r="A1" s="547" t="s">
        <v>560</v>
      </c>
      <c r="B1" s="547"/>
      <c r="C1" s="547"/>
      <c r="D1" s="547"/>
      <c r="E1" s="547"/>
      <c r="F1" s="547"/>
      <c r="G1" s="547"/>
      <c r="H1" s="547"/>
      <c r="I1" s="547"/>
      <c r="J1" s="547"/>
      <c r="K1" s="547"/>
      <c r="L1" s="547"/>
      <c r="M1" s="548"/>
    </row>
    <row r="2" spans="1:41" s="210" customFormat="1" ht="15.75" customHeight="1" x14ac:dyDescent="0.15">
      <c r="A2" s="557" t="s">
        <v>5</v>
      </c>
      <c r="B2" s="557"/>
      <c r="C2" s="391"/>
      <c r="D2" s="211"/>
      <c r="E2" s="211"/>
      <c r="F2" s="212"/>
      <c r="G2" s="212"/>
      <c r="H2" s="212"/>
      <c r="I2" s="212"/>
      <c r="J2" s="215"/>
      <c r="K2" s="214"/>
      <c r="L2" s="214"/>
      <c r="M2" s="215"/>
    </row>
    <row r="3" spans="1:41" s="210" customFormat="1" ht="15.75" customHeight="1" thickBot="1" x14ac:dyDescent="0.2">
      <c r="A3" s="391"/>
      <c r="B3" s="391"/>
      <c r="C3" s="391"/>
      <c r="D3" s="211"/>
      <c r="E3" s="211"/>
      <c r="F3" s="212"/>
      <c r="G3" s="212"/>
      <c r="H3" s="212"/>
      <c r="I3" s="212"/>
      <c r="J3" s="215"/>
      <c r="K3" s="214"/>
      <c r="L3" s="558" t="s">
        <v>198</v>
      </c>
      <c r="M3" s="558"/>
    </row>
    <row r="4" spans="1:41" s="217" customFormat="1" ht="24.95" customHeight="1" x14ac:dyDescent="0.15">
      <c r="A4" s="551" t="s">
        <v>36</v>
      </c>
      <c r="B4" s="552"/>
      <c r="C4" s="552" t="s">
        <v>37</v>
      </c>
      <c r="D4" s="552"/>
      <c r="E4" s="552" t="s">
        <v>38</v>
      </c>
      <c r="F4" s="552"/>
      <c r="G4" s="296" t="s">
        <v>471</v>
      </c>
      <c r="H4" s="296" t="s">
        <v>561</v>
      </c>
      <c r="I4" s="549" t="s">
        <v>39</v>
      </c>
      <c r="J4" s="549"/>
      <c r="K4" s="549" t="s">
        <v>40</v>
      </c>
      <c r="L4" s="549"/>
      <c r="M4" s="550"/>
    </row>
    <row r="5" spans="1:41" s="217" customFormat="1" ht="28.5" customHeight="1" thickBot="1" x14ac:dyDescent="0.2">
      <c r="A5" s="553"/>
      <c r="B5" s="554"/>
      <c r="C5" s="554"/>
      <c r="D5" s="554"/>
      <c r="E5" s="554"/>
      <c r="F5" s="554"/>
      <c r="G5" s="434" t="s">
        <v>48</v>
      </c>
      <c r="H5" s="434" t="s">
        <v>297</v>
      </c>
      <c r="I5" s="283" t="s">
        <v>41</v>
      </c>
      <c r="J5" s="394" t="s">
        <v>42</v>
      </c>
      <c r="K5" s="219" t="s">
        <v>142</v>
      </c>
      <c r="L5" s="220" t="s">
        <v>234</v>
      </c>
      <c r="M5" s="221" t="s">
        <v>117</v>
      </c>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row>
    <row r="6" spans="1:41" ht="21" customHeight="1" thickTop="1" x14ac:dyDescent="0.15">
      <c r="A6" s="543" t="s">
        <v>0</v>
      </c>
      <c r="B6" s="544"/>
      <c r="C6" s="544"/>
      <c r="D6" s="545"/>
      <c r="E6" s="545"/>
      <c r="F6" s="545"/>
      <c r="G6" s="297">
        <f>G7+G16+G17+G70+G73+G76+G79+G90</f>
        <v>9512655609</v>
      </c>
      <c r="H6" s="297">
        <f>H7+H16+H17+H70+H73+H76+H79+H90</f>
        <v>9534636147</v>
      </c>
      <c r="I6" s="269">
        <f>H6-G6</f>
        <v>21980538</v>
      </c>
      <c r="J6" s="269">
        <f>I6/H6*100</f>
        <v>0.23053357947923378</v>
      </c>
      <c r="K6" s="270"/>
      <c r="L6" s="367"/>
      <c r="M6" s="271"/>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41" ht="21" customHeight="1" x14ac:dyDescent="0.15">
      <c r="A7" s="251" t="s">
        <v>118</v>
      </c>
      <c r="B7" s="230" t="s">
        <v>3</v>
      </c>
      <c r="C7" s="230">
        <v>11</v>
      </c>
      <c r="D7" s="230" t="s">
        <v>6</v>
      </c>
      <c r="E7" s="546" t="s">
        <v>2</v>
      </c>
      <c r="F7" s="546"/>
      <c r="G7" s="255">
        <f>SUM(G8:G15)</f>
        <v>3111679527</v>
      </c>
      <c r="H7" s="255">
        <f>SUM(H8:H15)</f>
        <v>3131306897</v>
      </c>
      <c r="I7" s="255">
        <f>H7-G7</f>
        <v>19627370</v>
      </c>
      <c r="J7" s="272">
        <f>H7/G7*100</f>
        <v>100.63076450610333</v>
      </c>
      <c r="K7" s="541" t="s">
        <v>277</v>
      </c>
      <c r="L7" s="542"/>
      <c r="M7" s="273">
        <f>SUM(M8:M15)</f>
        <v>3131306897</v>
      </c>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row>
    <row r="8" spans="1:41" ht="21" customHeight="1" x14ac:dyDescent="0.15">
      <c r="A8" s="231"/>
      <c r="B8" s="232"/>
      <c r="C8" s="232"/>
      <c r="D8" s="232"/>
      <c r="E8" s="438">
        <v>111</v>
      </c>
      <c r="F8" s="259" t="s">
        <v>204</v>
      </c>
      <c r="G8" s="255">
        <v>6701487</v>
      </c>
      <c r="H8" s="255">
        <f t="shared" ref="H8:H16" si="0">M8</f>
        <v>5934377</v>
      </c>
      <c r="I8" s="255">
        <f t="shared" ref="I8:I16" si="1">H8-G8</f>
        <v>-767110</v>
      </c>
      <c r="J8" s="272">
        <f t="shared" ref="J8:J16" si="2">H8/G8*100</f>
        <v>88.55313753499783</v>
      </c>
      <c r="K8" s="344" t="str">
        <f t="shared" ref="K8:K16" si="3">F8</f>
        <v>실버마을작업장</v>
      </c>
      <c r="L8" s="480"/>
      <c r="M8" s="274">
        <v>5934377</v>
      </c>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row>
    <row r="9" spans="1:41" ht="21" customHeight="1" x14ac:dyDescent="0.15">
      <c r="A9" s="231"/>
      <c r="B9" s="232"/>
      <c r="C9" s="232"/>
      <c r="D9" s="232"/>
      <c r="E9" s="438">
        <v>112</v>
      </c>
      <c r="F9" s="259" t="s">
        <v>431</v>
      </c>
      <c r="G9" s="255">
        <v>57200000</v>
      </c>
      <c r="H9" s="255">
        <f t="shared" si="0"/>
        <v>57200000</v>
      </c>
      <c r="I9" s="255">
        <f t="shared" si="1"/>
        <v>0</v>
      </c>
      <c r="J9" s="272">
        <f t="shared" si="2"/>
        <v>100</v>
      </c>
      <c r="K9" s="254" t="str">
        <f t="shared" si="3"/>
        <v>스쿨존안전지킴이(지역상생)</v>
      </c>
      <c r="L9" s="421" t="s">
        <v>468</v>
      </c>
      <c r="M9" s="274">
        <v>57200000</v>
      </c>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row>
    <row r="10" spans="1:41" ht="21" customHeight="1" x14ac:dyDescent="0.15">
      <c r="A10" s="231"/>
      <c r="B10" s="232"/>
      <c r="C10" s="232"/>
      <c r="D10" s="232"/>
      <c r="E10" s="438">
        <v>113</v>
      </c>
      <c r="F10" s="259" t="s">
        <v>417</v>
      </c>
      <c r="G10" s="255">
        <v>66000000</v>
      </c>
      <c r="H10" s="255">
        <f t="shared" si="0"/>
        <v>66000000</v>
      </c>
      <c r="I10" s="255">
        <f t="shared" si="1"/>
        <v>0</v>
      </c>
      <c r="J10" s="272">
        <f t="shared" si="2"/>
        <v>100</v>
      </c>
      <c r="K10" s="254" t="str">
        <f t="shared" si="3"/>
        <v>학교급식지킴이(지역상생)</v>
      </c>
      <c r="L10" s="421" t="s">
        <v>429</v>
      </c>
      <c r="M10" s="274">
        <v>66000000</v>
      </c>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row>
    <row r="11" spans="1:41" ht="21" customHeight="1" x14ac:dyDescent="0.15">
      <c r="A11" s="231"/>
      <c r="B11" s="232"/>
      <c r="C11" s="232"/>
      <c r="D11" s="232"/>
      <c r="E11" s="438">
        <v>114</v>
      </c>
      <c r="F11" s="259" t="s">
        <v>206</v>
      </c>
      <c r="G11" s="255">
        <v>100000000</v>
      </c>
      <c r="H11" s="255">
        <f t="shared" si="0"/>
        <v>114000000</v>
      </c>
      <c r="I11" s="255">
        <f t="shared" si="1"/>
        <v>14000000</v>
      </c>
      <c r="J11" s="272">
        <f t="shared" si="2"/>
        <v>113.99999999999999</v>
      </c>
      <c r="K11" s="344" t="str">
        <f t="shared" si="3"/>
        <v>연제상회</v>
      </c>
      <c r="L11" s="421" t="s">
        <v>456</v>
      </c>
      <c r="M11" s="274">
        <v>114000000</v>
      </c>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row>
    <row r="12" spans="1:41" ht="21" customHeight="1" x14ac:dyDescent="0.15">
      <c r="A12" s="231"/>
      <c r="B12" s="232"/>
      <c r="C12" s="232"/>
      <c r="D12" s="232"/>
      <c r="E12" s="438">
        <v>115</v>
      </c>
      <c r="F12" s="259" t="s">
        <v>291</v>
      </c>
      <c r="G12" s="255">
        <v>108000000</v>
      </c>
      <c r="H12" s="255">
        <f t="shared" si="0"/>
        <v>108000000</v>
      </c>
      <c r="I12" s="255">
        <f t="shared" si="1"/>
        <v>0</v>
      </c>
      <c r="J12" s="272">
        <f t="shared" si="2"/>
        <v>100</v>
      </c>
      <c r="K12" s="344" t="str">
        <f t="shared" si="3"/>
        <v>다방(多芳)</v>
      </c>
      <c r="L12" s="481" t="s">
        <v>540</v>
      </c>
      <c r="M12" s="274">
        <v>108000000</v>
      </c>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row>
    <row r="13" spans="1:41" ht="22.5" x14ac:dyDescent="0.15">
      <c r="A13" s="231"/>
      <c r="B13" s="232"/>
      <c r="C13" s="232"/>
      <c r="D13" s="232"/>
      <c r="E13" s="438">
        <v>116</v>
      </c>
      <c r="F13" s="259" t="s">
        <v>318</v>
      </c>
      <c r="G13" s="255">
        <v>73794300</v>
      </c>
      <c r="H13" s="255">
        <f t="shared" si="0"/>
        <v>76887700</v>
      </c>
      <c r="I13" s="255">
        <f t="shared" si="1"/>
        <v>3093400</v>
      </c>
      <c r="J13" s="272">
        <f t="shared" si="2"/>
        <v>104.19192268237521</v>
      </c>
      <c r="K13" s="344" t="str">
        <f t="shared" si="3"/>
        <v>학교시설지원</v>
      </c>
      <c r="L13" s="422" t="s">
        <v>591</v>
      </c>
      <c r="M13" s="274">
        <v>76887700</v>
      </c>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row>
    <row r="14" spans="1:41" ht="21" customHeight="1" x14ac:dyDescent="0.15">
      <c r="A14" s="231"/>
      <c r="B14" s="232"/>
      <c r="C14" s="232"/>
      <c r="D14" s="232"/>
      <c r="E14" s="438">
        <v>117</v>
      </c>
      <c r="F14" s="482" t="s">
        <v>341</v>
      </c>
      <c r="G14" s="255">
        <v>2509080000</v>
      </c>
      <c r="H14" s="255">
        <v>2549100000</v>
      </c>
      <c r="I14" s="255">
        <f t="shared" si="1"/>
        <v>40020000</v>
      </c>
      <c r="J14" s="272">
        <f t="shared" si="2"/>
        <v>101.59500693481276</v>
      </c>
      <c r="K14" s="344" t="str">
        <f t="shared" si="3"/>
        <v>시설공단사업</v>
      </c>
      <c r="L14" s="481" t="s">
        <v>603</v>
      </c>
      <c r="M14" s="274">
        <v>2549100000</v>
      </c>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row>
    <row r="15" spans="1:41" ht="21" customHeight="1" x14ac:dyDescent="0.15">
      <c r="A15" s="231"/>
      <c r="B15" s="232"/>
      <c r="C15" s="232"/>
      <c r="D15" s="232"/>
      <c r="E15" s="438">
        <v>118</v>
      </c>
      <c r="F15" s="259" t="s">
        <v>319</v>
      </c>
      <c r="G15" s="255">
        <v>190903740</v>
      </c>
      <c r="H15" s="255">
        <f t="shared" si="0"/>
        <v>154184820</v>
      </c>
      <c r="I15" s="255">
        <f t="shared" si="1"/>
        <v>-36718920</v>
      </c>
      <c r="J15" s="272">
        <f t="shared" si="2"/>
        <v>80.765740891194696</v>
      </c>
      <c r="K15" s="344" t="str">
        <f t="shared" si="3"/>
        <v>청소시설지원</v>
      </c>
      <c r="L15" s="422" t="s">
        <v>597</v>
      </c>
      <c r="M15" s="274">
        <v>154184820</v>
      </c>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row>
    <row r="16" spans="1:41" ht="22.5" x14ac:dyDescent="0.15">
      <c r="A16" s="226" t="s">
        <v>119</v>
      </c>
      <c r="B16" s="389" t="s">
        <v>89</v>
      </c>
      <c r="C16" s="389">
        <v>21</v>
      </c>
      <c r="D16" s="389" t="s">
        <v>89</v>
      </c>
      <c r="E16" s="389">
        <v>211</v>
      </c>
      <c r="F16" s="390" t="s">
        <v>89</v>
      </c>
      <c r="G16" s="255">
        <v>5728100</v>
      </c>
      <c r="H16" s="255">
        <f t="shared" si="0"/>
        <v>5728100</v>
      </c>
      <c r="I16" s="255">
        <f t="shared" si="1"/>
        <v>0</v>
      </c>
      <c r="J16" s="272">
        <f t="shared" si="2"/>
        <v>100</v>
      </c>
      <c r="K16" s="344" t="str">
        <f t="shared" si="3"/>
        <v>과년도수입</v>
      </c>
      <c r="L16" s="422" t="s">
        <v>430</v>
      </c>
      <c r="M16" s="274">
        <v>5728100</v>
      </c>
    </row>
    <row r="17" spans="1:13" ht="21" customHeight="1" x14ac:dyDescent="0.15">
      <c r="A17" s="251" t="s">
        <v>120</v>
      </c>
      <c r="B17" s="230" t="s">
        <v>4</v>
      </c>
      <c r="C17" s="230">
        <v>31</v>
      </c>
      <c r="D17" s="233" t="s">
        <v>1</v>
      </c>
      <c r="E17" s="546" t="s">
        <v>2</v>
      </c>
      <c r="F17" s="546"/>
      <c r="G17" s="255">
        <f>G18+G42+G68+G69</f>
        <v>5792316000</v>
      </c>
      <c r="H17" s="255">
        <f>H18+H42+H68+H69</f>
        <v>5792316000</v>
      </c>
      <c r="I17" s="255">
        <f t="shared" ref="I17:I18" si="4">H17-G17</f>
        <v>0</v>
      </c>
      <c r="J17" s="272">
        <f t="shared" ref="J17:J18" si="5">H17/G17*100</f>
        <v>100</v>
      </c>
      <c r="K17" s="541"/>
      <c r="L17" s="542"/>
      <c r="M17" s="274"/>
    </row>
    <row r="18" spans="1:13" ht="21" customHeight="1" x14ac:dyDescent="0.15">
      <c r="A18" s="243"/>
      <c r="B18" s="238" t="s">
        <v>54</v>
      </c>
      <c r="C18" s="238"/>
      <c r="D18" s="232" t="s">
        <v>54</v>
      </c>
      <c r="E18" s="390">
        <v>311</v>
      </c>
      <c r="F18" s="389" t="s">
        <v>121</v>
      </c>
      <c r="G18" s="255">
        <v>2681232000</v>
      </c>
      <c r="H18" s="255">
        <f>M18</f>
        <v>2681232000</v>
      </c>
      <c r="I18" s="255">
        <f t="shared" si="4"/>
        <v>0</v>
      </c>
      <c r="J18" s="272">
        <f t="shared" si="5"/>
        <v>100</v>
      </c>
      <c r="K18" s="555" t="s">
        <v>218</v>
      </c>
      <c r="L18" s="555"/>
      <c r="M18" s="285">
        <f>SUM(M19:M41)</f>
        <v>2681232000</v>
      </c>
    </row>
    <row r="19" spans="1:13" ht="20.25" x14ac:dyDescent="0.15">
      <c r="A19" s="243"/>
      <c r="B19" s="238"/>
      <c r="C19" s="238"/>
      <c r="D19" s="232"/>
      <c r="E19" s="238"/>
      <c r="F19" s="232"/>
      <c r="G19" s="275"/>
      <c r="H19" s="275"/>
      <c r="I19" s="319"/>
      <c r="J19" s="276"/>
      <c r="K19" s="277" t="s">
        <v>288</v>
      </c>
      <c r="L19" s="423" t="s">
        <v>498</v>
      </c>
      <c r="M19" s="274">
        <v>153972000</v>
      </c>
    </row>
    <row r="20" spans="1:13" ht="21" customHeight="1" x14ac:dyDescent="0.15">
      <c r="A20" s="243"/>
      <c r="B20" s="238"/>
      <c r="C20" s="238"/>
      <c r="D20" s="232"/>
      <c r="E20" s="238"/>
      <c r="F20" s="232"/>
      <c r="G20" s="275"/>
      <c r="H20" s="275"/>
      <c r="I20" s="275"/>
      <c r="J20" s="278"/>
      <c r="K20" s="424" t="s">
        <v>367</v>
      </c>
      <c r="L20" s="423" t="s">
        <v>381</v>
      </c>
      <c r="M20" s="274">
        <v>31500000</v>
      </c>
    </row>
    <row r="21" spans="1:13" ht="21" customHeight="1" x14ac:dyDescent="0.15">
      <c r="A21" s="243"/>
      <c r="B21" s="238"/>
      <c r="C21" s="238"/>
      <c r="D21" s="232"/>
      <c r="E21" s="238"/>
      <c r="F21" s="232"/>
      <c r="G21" s="275"/>
      <c r="H21" s="275"/>
      <c r="I21" s="275"/>
      <c r="J21" s="278"/>
      <c r="K21" s="424" t="s">
        <v>320</v>
      </c>
      <c r="L21" s="423" t="s">
        <v>382</v>
      </c>
      <c r="M21" s="274">
        <v>47250000</v>
      </c>
    </row>
    <row r="22" spans="1:13" ht="21" customHeight="1" x14ac:dyDescent="0.15">
      <c r="A22" s="243"/>
      <c r="B22" s="238"/>
      <c r="C22" s="238"/>
      <c r="D22" s="232"/>
      <c r="E22" s="238"/>
      <c r="F22" s="232"/>
      <c r="G22" s="275"/>
      <c r="H22" s="275"/>
      <c r="I22" s="275"/>
      <c r="J22" s="278"/>
      <c r="K22" s="277" t="s">
        <v>368</v>
      </c>
      <c r="L22" s="425" t="s">
        <v>383</v>
      </c>
      <c r="M22" s="274">
        <v>126000000</v>
      </c>
    </row>
    <row r="23" spans="1:13" ht="22.5" x14ac:dyDescent="0.15">
      <c r="A23" s="243"/>
      <c r="B23" s="238"/>
      <c r="C23" s="238"/>
      <c r="D23" s="232"/>
      <c r="E23" s="238"/>
      <c r="F23" s="232"/>
      <c r="G23" s="275"/>
      <c r="H23" s="275"/>
      <c r="I23" s="275"/>
      <c r="J23" s="278"/>
      <c r="K23" s="277" t="s">
        <v>369</v>
      </c>
      <c r="L23" s="423" t="s">
        <v>505</v>
      </c>
      <c r="M23" s="274">
        <v>233325000</v>
      </c>
    </row>
    <row r="24" spans="1:13" ht="21" customHeight="1" x14ac:dyDescent="0.15">
      <c r="A24" s="243"/>
      <c r="B24" s="238"/>
      <c r="C24" s="238"/>
      <c r="D24" s="232"/>
      <c r="E24" s="238"/>
      <c r="F24" s="232"/>
      <c r="G24" s="275"/>
      <c r="H24" s="275"/>
      <c r="I24" s="275"/>
      <c r="J24" s="278"/>
      <c r="K24" s="277" t="s">
        <v>370</v>
      </c>
      <c r="L24" s="423" t="s">
        <v>506</v>
      </c>
      <c r="M24" s="274">
        <v>206730000</v>
      </c>
    </row>
    <row r="25" spans="1:13" ht="21" customHeight="1" x14ac:dyDescent="0.15">
      <c r="A25" s="243"/>
      <c r="B25" s="238"/>
      <c r="C25" s="238"/>
      <c r="D25" s="232"/>
      <c r="E25" s="238"/>
      <c r="F25" s="232"/>
      <c r="G25" s="275"/>
      <c r="H25" s="275"/>
      <c r="I25" s="275"/>
      <c r="J25" s="278"/>
      <c r="K25" s="277" t="s">
        <v>371</v>
      </c>
      <c r="L25" s="425" t="s">
        <v>466</v>
      </c>
      <c r="M25" s="274">
        <v>154350000</v>
      </c>
    </row>
    <row r="26" spans="1:13" ht="21" customHeight="1" x14ac:dyDescent="0.15">
      <c r="A26" s="243"/>
      <c r="B26" s="238"/>
      <c r="C26" s="238"/>
      <c r="D26" s="232"/>
      <c r="E26" s="238"/>
      <c r="F26" s="232"/>
      <c r="G26" s="275"/>
      <c r="H26" s="275"/>
      <c r="I26" s="275"/>
      <c r="J26" s="278"/>
      <c r="K26" s="277" t="s">
        <v>372</v>
      </c>
      <c r="L26" s="425" t="s">
        <v>384</v>
      </c>
      <c r="M26" s="274">
        <v>157500000</v>
      </c>
    </row>
    <row r="27" spans="1:13" ht="22.5" x14ac:dyDescent="0.15">
      <c r="A27" s="243"/>
      <c r="B27" s="238"/>
      <c r="C27" s="238"/>
      <c r="D27" s="232"/>
      <c r="E27" s="238"/>
      <c r="F27" s="232"/>
      <c r="G27" s="275"/>
      <c r="H27" s="275"/>
      <c r="I27" s="275"/>
      <c r="J27" s="278"/>
      <c r="K27" s="277" t="s">
        <v>373</v>
      </c>
      <c r="L27" s="423" t="s">
        <v>507</v>
      </c>
      <c r="M27" s="274">
        <v>287347500</v>
      </c>
    </row>
    <row r="28" spans="1:13" ht="21" customHeight="1" x14ac:dyDescent="0.15">
      <c r="A28" s="243"/>
      <c r="B28" s="238"/>
      <c r="C28" s="238"/>
      <c r="D28" s="232"/>
      <c r="E28" s="238"/>
      <c r="F28" s="232"/>
      <c r="G28" s="275"/>
      <c r="H28" s="275"/>
      <c r="I28" s="275"/>
      <c r="J28" s="278"/>
      <c r="K28" s="277" t="s">
        <v>416</v>
      </c>
      <c r="L28" s="425" t="s">
        <v>467</v>
      </c>
      <c r="M28" s="274">
        <v>81900000</v>
      </c>
    </row>
    <row r="29" spans="1:13" ht="21" customHeight="1" x14ac:dyDescent="0.15">
      <c r="A29" s="243"/>
      <c r="B29" s="238"/>
      <c r="C29" s="238"/>
      <c r="D29" s="232"/>
      <c r="E29" s="238"/>
      <c r="F29" s="232"/>
      <c r="G29" s="275"/>
      <c r="H29" s="275"/>
      <c r="I29" s="275"/>
      <c r="J29" s="278"/>
      <c r="K29" s="277" t="s">
        <v>417</v>
      </c>
      <c r="L29" s="425" t="s">
        <v>385</v>
      </c>
      <c r="M29" s="274">
        <v>94500000</v>
      </c>
    </row>
    <row r="30" spans="1:13" ht="21" customHeight="1" x14ac:dyDescent="0.15">
      <c r="A30" s="243"/>
      <c r="B30" s="238"/>
      <c r="C30" s="238"/>
      <c r="D30" s="232"/>
      <c r="E30" s="238"/>
      <c r="F30" s="232"/>
      <c r="G30" s="275"/>
      <c r="H30" s="275"/>
      <c r="I30" s="275"/>
      <c r="J30" s="278"/>
      <c r="K30" s="277" t="s">
        <v>374</v>
      </c>
      <c r="L30" s="425" t="s">
        <v>386</v>
      </c>
      <c r="M30" s="274">
        <v>39650000</v>
      </c>
    </row>
    <row r="31" spans="1:13" ht="21" customHeight="1" x14ac:dyDescent="0.15">
      <c r="A31" s="243"/>
      <c r="B31" s="238"/>
      <c r="C31" s="238"/>
      <c r="D31" s="232"/>
      <c r="E31" s="238"/>
      <c r="F31" s="232"/>
      <c r="G31" s="275"/>
      <c r="H31" s="275"/>
      <c r="I31" s="275"/>
      <c r="J31" s="278"/>
      <c r="K31" s="277" t="s">
        <v>418</v>
      </c>
      <c r="L31" s="425" t="s">
        <v>419</v>
      </c>
      <c r="M31" s="274">
        <v>79300000</v>
      </c>
    </row>
    <row r="32" spans="1:13" ht="21" customHeight="1" x14ac:dyDescent="0.15">
      <c r="A32" s="243"/>
      <c r="B32" s="238"/>
      <c r="C32" s="238"/>
      <c r="D32" s="232"/>
      <c r="E32" s="238"/>
      <c r="F32" s="232"/>
      <c r="G32" s="275"/>
      <c r="H32" s="275"/>
      <c r="I32" s="275"/>
      <c r="J32" s="278"/>
      <c r="K32" s="277" t="s">
        <v>420</v>
      </c>
      <c r="L32" s="425" t="s">
        <v>421</v>
      </c>
      <c r="M32" s="274">
        <v>39650000</v>
      </c>
    </row>
    <row r="33" spans="1:13" ht="22.5" x14ac:dyDescent="0.15">
      <c r="A33" s="243"/>
      <c r="B33" s="238"/>
      <c r="C33" s="238"/>
      <c r="D33" s="232"/>
      <c r="E33" s="238"/>
      <c r="F33" s="232"/>
      <c r="G33" s="275"/>
      <c r="H33" s="275"/>
      <c r="I33" s="275"/>
      <c r="J33" s="278"/>
      <c r="K33" s="277" t="s">
        <v>375</v>
      </c>
      <c r="L33" s="423" t="s">
        <v>508</v>
      </c>
      <c r="M33" s="274">
        <v>201422000</v>
      </c>
    </row>
    <row r="34" spans="1:13" ht="22.5" x14ac:dyDescent="0.15">
      <c r="A34" s="243"/>
      <c r="B34" s="238"/>
      <c r="C34" s="238"/>
      <c r="D34" s="232"/>
      <c r="E34" s="238"/>
      <c r="F34" s="232"/>
      <c r="G34" s="275"/>
      <c r="H34" s="275"/>
      <c r="I34" s="275"/>
      <c r="J34" s="278"/>
      <c r="K34" s="277" t="s">
        <v>376</v>
      </c>
      <c r="L34" s="423" t="s">
        <v>509</v>
      </c>
      <c r="M34" s="274">
        <v>126087000</v>
      </c>
    </row>
    <row r="35" spans="1:13" ht="21" customHeight="1" x14ac:dyDescent="0.15">
      <c r="A35" s="243"/>
      <c r="B35" s="238"/>
      <c r="C35" s="238"/>
      <c r="D35" s="232"/>
      <c r="E35" s="238"/>
      <c r="F35" s="232"/>
      <c r="G35" s="275"/>
      <c r="H35" s="275"/>
      <c r="I35" s="275"/>
      <c r="J35" s="278"/>
      <c r="K35" s="277" t="s">
        <v>377</v>
      </c>
      <c r="L35" s="423" t="s">
        <v>510</v>
      </c>
      <c r="M35" s="274">
        <v>302529500</v>
      </c>
    </row>
    <row r="36" spans="1:13" ht="21" customHeight="1" x14ac:dyDescent="0.15">
      <c r="A36" s="243"/>
      <c r="B36" s="238"/>
      <c r="C36" s="238"/>
      <c r="D36" s="232"/>
      <c r="E36" s="238"/>
      <c r="F36" s="232"/>
      <c r="G36" s="275"/>
      <c r="H36" s="275"/>
      <c r="I36" s="275"/>
      <c r="J36" s="278"/>
      <c r="K36" s="277" t="s">
        <v>378</v>
      </c>
      <c r="L36" s="425" t="s">
        <v>472</v>
      </c>
      <c r="M36" s="274">
        <v>74760000</v>
      </c>
    </row>
    <row r="37" spans="1:13" ht="21" customHeight="1" x14ac:dyDescent="0.15">
      <c r="A37" s="243"/>
      <c r="B37" s="238"/>
      <c r="C37" s="238"/>
      <c r="D37" s="232"/>
      <c r="E37" s="238"/>
      <c r="F37" s="232"/>
      <c r="G37" s="275"/>
      <c r="H37" s="275"/>
      <c r="I37" s="275"/>
      <c r="J37" s="278"/>
      <c r="K37" s="277" t="s">
        <v>379</v>
      </c>
      <c r="L37" s="425" t="s">
        <v>387</v>
      </c>
      <c r="M37" s="274">
        <v>16020000</v>
      </c>
    </row>
    <row r="38" spans="1:13" ht="21" customHeight="1" x14ac:dyDescent="0.15">
      <c r="A38" s="243"/>
      <c r="B38" s="238"/>
      <c r="C38" s="238"/>
      <c r="D38" s="232"/>
      <c r="E38" s="238"/>
      <c r="F38" s="232"/>
      <c r="G38" s="275"/>
      <c r="H38" s="275"/>
      <c r="I38" s="275"/>
      <c r="J38" s="278"/>
      <c r="K38" s="277" t="s">
        <v>203</v>
      </c>
      <c r="L38" s="425" t="s">
        <v>388</v>
      </c>
      <c r="M38" s="274">
        <v>86775000</v>
      </c>
    </row>
    <row r="39" spans="1:13" ht="21" customHeight="1" x14ac:dyDescent="0.15">
      <c r="A39" s="243"/>
      <c r="B39" s="238"/>
      <c r="C39" s="238"/>
      <c r="D39" s="232"/>
      <c r="E39" s="238"/>
      <c r="F39" s="232"/>
      <c r="G39" s="275"/>
      <c r="H39" s="275"/>
      <c r="I39" s="275"/>
      <c r="J39" s="278"/>
      <c r="K39" s="277" t="s">
        <v>380</v>
      </c>
      <c r="L39" s="425" t="s">
        <v>473</v>
      </c>
      <c r="M39" s="274">
        <v>80100000</v>
      </c>
    </row>
    <row r="40" spans="1:13" ht="21" customHeight="1" x14ac:dyDescent="0.15">
      <c r="A40" s="243"/>
      <c r="B40" s="238"/>
      <c r="C40" s="238"/>
      <c r="D40" s="232"/>
      <c r="E40" s="238"/>
      <c r="F40" s="232"/>
      <c r="G40" s="275"/>
      <c r="H40" s="275"/>
      <c r="I40" s="275"/>
      <c r="J40" s="278"/>
      <c r="K40" s="277" t="s">
        <v>347</v>
      </c>
      <c r="L40" s="425" t="s">
        <v>389</v>
      </c>
      <c r="M40" s="274">
        <v>22500000</v>
      </c>
    </row>
    <row r="41" spans="1:13" ht="21" customHeight="1" x14ac:dyDescent="0.15">
      <c r="A41" s="243"/>
      <c r="B41" s="238"/>
      <c r="C41" s="238"/>
      <c r="D41" s="232"/>
      <c r="E41" s="238"/>
      <c r="F41" s="232"/>
      <c r="G41" s="250"/>
      <c r="H41" s="275"/>
      <c r="I41" s="275"/>
      <c r="J41" s="278"/>
      <c r="K41" s="277" t="s">
        <v>504</v>
      </c>
      <c r="L41" s="366" t="s">
        <v>511</v>
      </c>
      <c r="M41" s="274">
        <v>38064000</v>
      </c>
    </row>
    <row r="42" spans="1:13" ht="21" customHeight="1" x14ac:dyDescent="0.15">
      <c r="A42" s="279"/>
      <c r="B42" s="238"/>
      <c r="C42" s="238"/>
      <c r="D42" s="232"/>
      <c r="E42" s="438">
        <v>312</v>
      </c>
      <c r="F42" s="438" t="s">
        <v>122</v>
      </c>
      <c r="G42" s="361">
        <v>3060427000</v>
      </c>
      <c r="H42" s="361">
        <f>M42</f>
        <v>3060427000</v>
      </c>
      <c r="I42" s="255">
        <f t="shared" ref="I42" si="6">H42-G42</f>
        <v>0</v>
      </c>
      <c r="J42" s="272">
        <f t="shared" ref="J42" si="7">H42/G42*100</f>
        <v>100</v>
      </c>
      <c r="K42" s="556" t="s">
        <v>218</v>
      </c>
      <c r="L42" s="555"/>
      <c r="M42" s="241">
        <f>SUM(M43:M67)</f>
        <v>3060427000</v>
      </c>
    </row>
    <row r="43" spans="1:13" ht="21" customHeight="1" x14ac:dyDescent="0.15">
      <c r="A43" s="279"/>
      <c r="B43" s="238"/>
      <c r="C43" s="238"/>
      <c r="D43" s="232"/>
      <c r="E43" s="238"/>
      <c r="F43" s="238"/>
      <c r="G43" s="320"/>
      <c r="H43" s="320"/>
      <c r="I43" s="280"/>
      <c r="J43" s="278"/>
      <c r="K43" s="277" t="s">
        <v>288</v>
      </c>
      <c r="L43" s="423" t="s">
        <v>498</v>
      </c>
      <c r="M43" s="274">
        <v>153972000</v>
      </c>
    </row>
    <row r="44" spans="1:13" ht="21" customHeight="1" x14ac:dyDescent="0.15">
      <c r="A44" s="279"/>
      <c r="B44" s="238"/>
      <c r="C44" s="238"/>
      <c r="D44" s="232"/>
      <c r="E44" s="238"/>
      <c r="F44" s="238"/>
      <c r="G44" s="320"/>
      <c r="H44" s="320"/>
      <c r="I44" s="280"/>
      <c r="J44" s="278"/>
      <c r="K44" s="424" t="s">
        <v>367</v>
      </c>
      <c r="L44" s="423" t="s">
        <v>381</v>
      </c>
      <c r="M44" s="274">
        <v>31500000</v>
      </c>
    </row>
    <row r="45" spans="1:13" ht="21" customHeight="1" x14ac:dyDescent="0.15">
      <c r="A45" s="279"/>
      <c r="B45" s="238"/>
      <c r="C45" s="238"/>
      <c r="D45" s="232"/>
      <c r="E45" s="238"/>
      <c r="F45" s="238"/>
      <c r="G45" s="320"/>
      <c r="H45" s="320"/>
      <c r="I45" s="280"/>
      <c r="J45" s="278"/>
      <c r="K45" s="424" t="s">
        <v>320</v>
      </c>
      <c r="L45" s="423" t="s">
        <v>382</v>
      </c>
      <c r="M45" s="274">
        <v>47250000</v>
      </c>
    </row>
    <row r="46" spans="1:13" ht="21" customHeight="1" x14ac:dyDescent="0.15">
      <c r="A46" s="231"/>
      <c r="B46" s="232"/>
      <c r="C46" s="232"/>
      <c r="D46" s="232"/>
      <c r="E46" s="232"/>
      <c r="F46" s="232"/>
      <c r="G46" s="320"/>
      <c r="H46" s="320"/>
      <c r="I46" s="280"/>
      <c r="J46" s="278"/>
      <c r="K46" s="277" t="s">
        <v>368</v>
      </c>
      <c r="L46" s="425" t="s">
        <v>383</v>
      </c>
      <c r="M46" s="274">
        <v>126000000</v>
      </c>
    </row>
    <row r="47" spans="1:13" ht="22.5" x14ac:dyDescent="0.15">
      <c r="A47" s="231"/>
      <c r="B47" s="232"/>
      <c r="C47" s="232"/>
      <c r="D47" s="232"/>
      <c r="E47" s="232"/>
      <c r="F47" s="232"/>
      <c r="G47" s="320"/>
      <c r="H47" s="320"/>
      <c r="I47" s="280"/>
      <c r="J47" s="278"/>
      <c r="K47" s="277" t="s">
        <v>369</v>
      </c>
      <c r="L47" s="423" t="s">
        <v>505</v>
      </c>
      <c r="M47" s="274">
        <v>233325000</v>
      </c>
    </row>
    <row r="48" spans="1:13" ht="22.5" x14ac:dyDescent="0.15">
      <c r="A48" s="231"/>
      <c r="B48" s="232"/>
      <c r="C48" s="232"/>
      <c r="D48" s="232"/>
      <c r="E48" s="232"/>
      <c r="F48" s="232"/>
      <c r="G48" s="320"/>
      <c r="H48" s="320"/>
      <c r="I48" s="280"/>
      <c r="J48" s="278"/>
      <c r="K48" s="277" t="s">
        <v>370</v>
      </c>
      <c r="L48" s="423" t="s">
        <v>506</v>
      </c>
      <c r="M48" s="274">
        <v>206730000</v>
      </c>
    </row>
    <row r="49" spans="1:13" ht="21" customHeight="1" x14ac:dyDescent="0.15">
      <c r="A49" s="231"/>
      <c r="B49" s="232"/>
      <c r="C49" s="232"/>
      <c r="D49" s="232"/>
      <c r="E49" s="232"/>
      <c r="F49" s="232"/>
      <c r="G49" s="320"/>
      <c r="H49" s="320"/>
      <c r="I49" s="280"/>
      <c r="J49" s="278"/>
      <c r="K49" s="277" t="s">
        <v>371</v>
      </c>
      <c r="L49" s="425" t="s">
        <v>466</v>
      </c>
      <c r="M49" s="274">
        <v>154350000</v>
      </c>
    </row>
    <row r="50" spans="1:13" ht="21" customHeight="1" x14ac:dyDescent="0.15">
      <c r="A50" s="231"/>
      <c r="B50" s="232"/>
      <c r="C50" s="232"/>
      <c r="D50" s="232"/>
      <c r="E50" s="232"/>
      <c r="F50" s="232"/>
      <c r="G50" s="320"/>
      <c r="H50" s="320"/>
      <c r="I50" s="280"/>
      <c r="J50" s="278"/>
      <c r="K50" s="277" t="s">
        <v>372</v>
      </c>
      <c r="L50" s="425" t="s">
        <v>384</v>
      </c>
      <c r="M50" s="274">
        <v>157500000</v>
      </c>
    </row>
    <row r="51" spans="1:13" ht="22.5" x14ac:dyDescent="0.15">
      <c r="A51" s="231"/>
      <c r="B51" s="232"/>
      <c r="C51" s="232"/>
      <c r="D51" s="232"/>
      <c r="E51" s="232"/>
      <c r="F51" s="232"/>
      <c r="G51" s="320"/>
      <c r="H51" s="320"/>
      <c r="I51" s="280"/>
      <c r="J51" s="278"/>
      <c r="K51" s="277" t="s">
        <v>373</v>
      </c>
      <c r="L51" s="423" t="s">
        <v>507</v>
      </c>
      <c r="M51" s="274">
        <v>287347500</v>
      </c>
    </row>
    <row r="52" spans="1:13" ht="21" customHeight="1" x14ac:dyDescent="0.15">
      <c r="A52" s="231"/>
      <c r="B52" s="232"/>
      <c r="C52" s="232"/>
      <c r="D52" s="232"/>
      <c r="E52" s="232"/>
      <c r="F52" s="232"/>
      <c r="G52" s="320"/>
      <c r="H52" s="320"/>
      <c r="I52" s="280"/>
      <c r="J52" s="278"/>
      <c r="K52" s="277" t="s">
        <v>416</v>
      </c>
      <c r="L52" s="425" t="s">
        <v>467</v>
      </c>
      <c r="M52" s="274">
        <v>81900000</v>
      </c>
    </row>
    <row r="53" spans="1:13" ht="21" customHeight="1" x14ac:dyDescent="0.15">
      <c r="A53" s="231"/>
      <c r="B53" s="232"/>
      <c r="C53" s="232"/>
      <c r="D53" s="232"/>
      <c r="E53" s="232"/>
      <c r="F53" s="232"/>
      <c r="G53" s="320"/>
      <c r="H53" s="320"/>
      <c r="I53" s="280"/>
      <c r="J53" s="278"/>
      <c r="K53" s="277" t="s">
        <v>417</v>
      </c>
      <c r="L53" s="425" t="s">
        <v>385</v>
      </c>
      <c r="M53" s="274">
        <v>94500000</v>
      </c>
    </row>
    <row r="54" spans="1:13" ht="21" customHeight="1" x14ac:dyDescent="0.15">
      <c r="A54" s="231"/>
      <c r="B54" s="232"/>
      <c r="C54" s="232"/>
      <c r="D54" s="232"/>
      <c r="E54" s="232"/>
      <c r="F54" s="232"/>
      <c r="G54" s="320"/>
      <c r="H54" s="320"/>
      <c r="I54" s="280"/>
      <c r="J54" s="278"/>
      <c r="K54" s="277" t="s">
        <v>374</v>
      </c>
      <c r="L54" s="425" t="s">
        <v>386</v>
      </c>
      <c r="M54" s="274">
        <v>39650000</v>
      </c>
    </row>
    <row r="55" spans="1:13" ht="21" customHeight="1" x14ac:dyDescent="0.15">
      <c r="A55" s="231"/>
      <c r="B55" s="232"/>
      <c r="C55" s="232"/>
      <c r="D55" s="232"/>
      <c r="E55" s="232"/>
      <c r="F55" s="232"/>
      <c r="G55" s="320"/>
      <c r="H55" s="320"/>
      <c r="I55" s="280"/>
      <c r="J55" s="278"/>
      <c r="K55" s="277" t="s">
        <v>418</v>
      </c>
      <c r="L55" s="425" t="s">
        <v>419</v>
      </c>
      <c r="M55" s="274">
        <v>79300000</v>
      </c>
    </row>
    <row r="56" spans="1:13" ht="21" customHeight="1" x14ac:dyDescent="0.15">
      <c r="A56" s="231"/>
      <c r="B56" s="232"/>
      <c r="C56" s="232"/>
      <c r="D56" s="232"/>
      <c r="E56" s="232"/>
      <c r="F56" s="232"/>
      <c r="G56" s="322"/>
      <c r="H56" s="322"/>
      <c r="I56" s="280"/>
      <c r="J56" s="278"/>
      <c r="K56" s="277" t="s">
        <v>420</v>
      </c>
      <c r="L56" s="425" t="s">
        <v>421</v>
      </c>
      <c r="M56" s="274">
        <v>39650000</v>
      </c>
    </row>
    <row r="57" spans="1:13" ht="22.5" x14ac:dyDescent="0.15">
      <c r="A57" s="231"/>
      <c r="B57" s="232"/>
      <c r="C57" s="232"/>
      <c r="D57" s="232"/>
      <c r="E57" s="232"/>
      <c r="F57" s="232"/>
      <c r="G57" s="320"/>
      <c r="H57" s="320"/>
      <c r="I57" s="280"/>
      <c r="J57" s="278"/>
      <c r="K57" s="277" t="s">
        <v>375</v>
      </c>
      <c r="L57" s="423" t="s">
        <v>508</v>
      </c>
      <c r="M57" s="274">
        <v>201422000</v>
      </c>
    </row>
    <row r="58" spans="1:13" ht="22.5" x14ac:dyDescent="0.15">
      <c r="A58" s="231"/>
      <c r="B58" s="232"/>
      <c r="C58" s="232"/>
      <c r="D58" s="232"/>
      <c r="E58" s="232"/>
      <c r="F58" s="232"/>
      <c r="G58" s="320"/>
      <c r="H58" s="320"/>
      <c r="I58" s="280"/>
      <c r="J58" s="278"/>
      <c r="K58" s="277" t="s">
        <v>376</v>
      </c>
      <c r="L58" s="423" t="s">
        <v>509</v>
      </c>
      <c r="M58" s="274">
        <v>126087000</v>
      </c>
    </row>
    <row r="59" spans="1:13" ht="22.5" x14ac:dyDescent="0.15">
      <c r="A59" s="231"/>
      <c r="B59" s="232"/>
      <c r="C59" s="232"/>
      <c r="D59" s="232"/>
      <c r="E59" s="232"/>
      <c r="F59" s="232"/>
      <c r="G59" s="320"/>
      <c r="H59" s="320"/>
      <c r="I59" s="280"/>
      <c r="J59" s="278"/>
      <c r="K59" s="277" t="s">
        <v>377</v>
      </c>
      <c r="L59" s="423" t="s">
        <v>510</v>
      </c>
      <c r="M59" s="274">
        <v>302529500</v>
      </c>
    </row>
    <row r="60" spans="1:13" ht="21" customHeight="1" x14ac:dyDescent="0.15">
      <c r="A60" s="231"/>
      <c r="B60" s="232"/>
      <c r="C60" s="232"/>
      <c r="D60" s="232"/>
      <c r="E60" s="232"/>
      <c r="F60" s="232"/>
      <c r="G60" s="320"/>
      <c r="H60" s="320"/>
      <c r="I60" s="280"/>
      <c r="J60" s="278"/>
      <c r="K60" s="277" t="s">
        <v>378</v>
      </c>
      <c r="L60" s="425" t="s">
        <v>472</v>
      </c>
      <c r="M60" s="274">
        <v>74760000</v>
      </c>
    </row>
    <row r="61" spans="1:13" ht="21" customHeight="1" x14ac:dyDescent="0.15">
      <c r="A61" s="231"/>
      <c r="B61" s="232"/>
      <c r="C61" s="232"/>
      <c r="D61" s="232"/>
      <c r="E61" s="232"/>
      <c r="F61" s="232"/>
      <c r="G61" s="320"/>
      <c r="H61" s="320"/>
      <c r="I61" s="280"/>
      <c r="J61" s="278"/>
      <c r="K61" s="277" t="s">
        <v>379</v>
      </c>
      <c r="L61" s="425" t="s">
        <v>387</v>
      </c>
      <c r="M61" s="274">
        <v>16020000</v>
      </c>
    </row>
    <row r="62" spans="1:13" ht="21" customHeight="1" x14ac:dyDescent="0.15">
      <c r="A62" s="231"/>
      <c r="B62" s="232"/>
      <c r="C62" s="232"/>
      <c r="D62" s="232"/>
      <c r="E62" s="232"/>
      <c r="F62" s="232"/>
      <c r="G62" s="320"/>
      <c r="H62" s="320"/>
      <c r="I62" s="280"/>
      <c r="J62" s="278"/>
      <c r="K62" s="277" t="s">
        <v>203</v>
      </c>
      <c r="L62" s="425" t="s">
        <v>388</v>
      </c>
      <c r="M62" s="274">
        <v>86775000</v>
      </c>
    </row>
    <row r="63" spans="1:13" ht="21" customHeight="1" x14ac:dyDescent="0.15">
      <c r="A63" s="231"/>
      <c r="B63" s="232"/>
      <c r="C63" s="232"/>
      <c r="D63" s="232"/>
      <c r="E63" s="232"/>
      <c r="F63" s="232"/>
      <c r="G63" s="322"/>
      <c r="H63" s="322"/>
      <c r="I63" s="280"/>
      <c r="J63" s="278"/>
      <c r="K63" s="277" t="s">
        <v>380</v>
      </c>
      <c r="L63" s="425" t="s">
        <v>473</v>
      </c>
      <c r="M63" s="274">
        <v>80100000</v>
      </c>
    </row>
    <row r="64" spans="1:13" ht="21" customHeight="1" x14ac:dyDescent="0.15">
      <c r="A64" s="231"/>
      <c r="B64" s="232"/>
      <c r="C64" s="232"/>
      <c r="D64" s="232"/>
      <c r="E64" s="232"/>
      <c r="F64" s="232"/>
      <c r="G64" s="322"/>
      <c r="H64" s="322"/>
      <c r="I64" s="280"/>
      <c r="J64" s="278"/>
      <c r="K64" s="277" t="s">
        <v>347</v>
      </c>
      <c r="L64" s="425" t="s">
        <v>389</v>
      </c>
      <c r="M64" s="274">
        <v>22500000</v>
      </c>
    </row>
    <row r="65" spans="1:13" ht="21" customHeight="1" x14ac:dyDescent="0.15">
      <c r="A65" s="231"/>
      <c r="B65" s="232"/>
      <c r="C65" s="232"/>
      <c r="D65" s="232"/>
      <c r="E65" s="232"/>
      <c r="F65" s="232"/>
      <c r="G65" s="322"/>
      <c r="H65" s="322"/>
      <c r="I65" s="280"/>
      <c r="J65" s="278"/>
      <c r="K65" s="277" t="s">
        <v>504</v>
      </c>
      <c r="L65" s="366" t="s">
        <v>511</v>
      </c>
      <c r="M65" s="274">
        <v>38064000</v>
      </c>
    </row>
    <row r="66" spans="1:13" ht="21" customHeight="1" x14ac:dyDescent="0.15">
      <c r="A66" s="231"/>
      <c r="B66" s="232"/>
      <c r="C66" s="232"/>
      <c r="D66" s="232"/>
      <c r="E66" s="232"/>
      <c r="F66" s="232"/>
      <c r="G66" s="322"/>
      <c r="H66" s="322"/>
      <c r="I66" s="280"/>
      <c r="J66" s="278"/>
      <c r="K66" s="277" t="s">
        <v>499</v>
      </c>
      <c r="L66" s="425" t="s">
        <v>514</v>
      </c>
      <c r="M66" s="274">
        <v>88704000</v>
      </c>
    </row>
    <row r="67" spans="1:13" ht="21" customHeight="1" x14ac:dyDescent="0.15">
      <c r="A67" s="231"/>
      <c r="B67" s="232"/>
      <c r="C67" s="232"/>
      <c r="D67" s="232"/>
      <c r="E67" s="232"/>
      <c r="F67" s="232"/>
      <c r="G67" s="322"/>
      <c r="H67" s="322"/>
      <c r="I67" s="280"/>
      <c r="J67" s="278"/>
      <c r="K67" s="277" t="s">
        <v>422</v>
      </c>
      <c r="L67" s="366" t="s">
        <v>423</v>
      </c>
      <c r="M67" s="274">
        <v>290491000</v>
      </c>
    </row>
    <row r="68" spans="1:13" ht="21" customHeight="1" x14ac:dyDescent="0.15">
      <c r="A68" s="231"/>
      <c r="B68" s="232"/>
      <c r="C68" s="232"/>
      <c r="D68" s="232"/>
      <c r="E68" s="389">
        <v>313</v>
      </c>
      <c r="F68" s="389" t="s">
        <v>294</v>
      </c>
      <c r="G68" s="255">
        <v>50657000</v>
      </c>
      <c r="H68" s="255">
        <f>M68</f>
        <v>50657000</v>
      </c>
      <c r="I68" s="255">
        <f t="shared" ref="I68:I81" si="8">H68-G68</f>
        <v>0</v>
      </c>
      <c r="J68" s="272">
        <f t="shared" ref="J68:J81" si="9">H68/G68*100</f>
        <v>100</v>
      </c>
      <c r="K68" s="254" t="s">
        <v>295</v>
      </c>
      <c r="L68" s="366"/>
      <c r="M68" s="346">
        <v>50657000</v>
      </c>
    </row>
    <row r="69" spans="1:13" ht="21" customHeight="1" x14ac:dyDescent="0.15">
      <c r="A69" s="231"/>
      <c r="B69" s="232"/>
      <c r="C69" s="232"/>
      <c r="D69" s="232"/>
      <c r="E69" s="389">
        <v>314</v>
      </c>
      <c r="F69" s="389" t="s">
        <v>75</v>
      </c>
      <c r="G69" s="250">
        <v>0</v>
      </c>
      <c r="H69" s="250">
        <f>M69</f>
        <v>0</v>
      </c>
      <c r="I69" s="255">
        <f t="shared" si="8"/>
        <v>0</v>
      </c>
      <c r="J69" s="272" t="e">
        <f t="shared" si="9"/>
        <v>#DIV/0!</v>
      </c>
      <c r="K69" s="235" t="s">
        <v>235</v>
      </c>
      <c r="L69" s="366"/>
      <c r="M69" s="274">
        <v>0</v>
      </c>
    </row>
    <row r="70" spans="1:13" ht="21" customHeight="1" x14ac:dyDescent="0.15">
      <c r="A70" s="251" t="s">
        <v>124</v>
      </c>
      <c r="B70" s="230" t="s">
        <v>55</v>
      </c>
      <c r="C70" s="230">
        <v>41</v>
      </c>
      <c r="D70" s="230" t="s">
        <v>65</v>
      </c>
      <c r="E70" s="546" t="s">
        <v>71</v>
      </c>
      <c r="F70" s="546"/>
      <c r="G70" s="250">
        <f>SUM(G71:G72)</f>
        <v>40000000</v>
      </c>
      <c r="H70" s="250">
        <f>SUM(H71:H72)</f>
        <v>40000000</v>
      </c>
      <c r="I70" s="255">
        <f t="shared" si="8"/>
        <v>0</v>
      </c>
      <c r="J70" s="272">
        <f t="shared" si="9"/>
        <v>100</v>
      </c>
      <c r="K70" s="541" t="s">
        <v>276</v>
      </c>
      <c r="L70" s="542"/>
      <c r="M70" s="274">
        <f>SUM(M71:M72)</f>
        <v>40000000</v>
      </c>
    </row>
    <row r="71" spans="1:13" ht="21" customHeight="1" x14ac:dyDescent="0.15">
      <c r="A71" s="231"/>
      <c r="B71" s="232"/>
      <c r="C71" s="232"/>
      <c r="D71" s="232"/>
      <c r="E71" s="389">
        <v>411</v>
      </c>
      <c r="F71" s="389" t="s">
        <v>69</v>
      </c>
      <c r="G71" s="250">
        <v>40000000</v>
      </c>
      <c r="H71" s="250">
        <f>M71</f>
        <v>40000000</v>
      </c>
      <c r="I71" s="255">
        <f t="shared" si="8"/>
        <v>0</v>
      </c>
      <c r="J71" s="272">
        <f t="shared" si="9"/>
        <v>100</v>
      </c>
      <c r="K71" s="254" t="str">
        <f>F71</f>
        <v>지정후원금</v>
      </c>
      <c r="L71" s="422" t="s">
        <v>513</v>
      </c>
      <c r="M71" s="274">
        <v>40000000</v>
      </c>
    </row>
    <row r="72" spans="1:13" ht="21" customHeight="1" x14ac:dyDescent="0.15">
      <c r="A72" s="231"/>
      <c r="B72" s="232"/>
      <c r="C72" s="232"/>
      <c r="D72" s="232"/>
      <c r="E72" s="389">
        <v>412</v>
      </c>
      <c r="F72" s="389" t="s">
        <v>70</v>
      </c>
      <c r="G72" s="250">
        <v>0</v>
      </c>
      <c r="H72" s="250">
        <f>M72</f>
        <v>0</v>
      </c>
      <c r="I72" s="255">
        <f t="shared" si="8"/>
        <v>0</v>
      </c>
      <c r="J72" s="272" t="e">
        <f t="shared" si="9"/>
        <v>#DIV/0!</v>
      </c>
      <c r="K72" s="254" t="str">
        <f>F72</f>
        <v>비지정후원금</v>
      </c>
      <c r="L72" s="383"/>
      <c r="M72" s="274">
        <v>0</v>
      </c>
    </row>
    <row r="73" spans="1:13" ht="21" customHeight="1" x14ac:dyDescent="0.15">
      <c r="A73" s="251" t="s">
        <v>125</v>
      </c>
      <c r="B73" s="230" t="s">
        <v>126</v>
      </c>
      <c r="C73" s="230">
        <v>51</v>
      </c>
      <c r="D73" s="230" t="s">
        <v>126</v>
      </c>
      <c r="E73" s="546" t="s">
        <v>2</v>
      </c>
      <c r="F73" s="546"/>
      <c r="G73" s="347">
        <f>SUM(G74:G75)</f>
        <v>0</v>
      </c>
      <c r="H73" s="347">
        <f>SUM(H74:H75)</f>
        <v>0</v>
      </c>
      <c r="I73" s="255">
        <f t="shared" si="8"/>
        <v>0</v>
      </c>
      <c r="J73" s="272" t="e">
        <f t="shared" si="9"/>
        <v>#DIV/0!</v>
      </c>
      <c r="K73" s="541" t="s">
        <v>218</v>
      </c>
      <c r="L73" s="542"/>
      <c r="M73" s="274">
        <f>SUM(M74:M75)</f>
        <v>0</v>
      </c>
    </row>
    <row r="74" spans="1:13" ht="21" customHeight="1" x14ac:dyDescent="0.15">
      <c r="A74" s="243"/>
      <c r="B74" s="232"/>
      <c r="C74" s="232"/>
      <c r="D74" s="232"/>
      <c r="E74" s="389">
        <v>511</v>
      </c>
      <c r="F74" s="389" t="s">
        <v>127</v>
      </c>
      <c r="G74" s="250">
        <v>0</v>
      </c>
      <c r="H74" s="250">
        <f>M74</f>
        <v>0</v>
      </c>
      <c r="I74" s="255">
        <f t="shared" si="8"/>
        <v>0</v>
      </c>
      <c r="J74" s="272" t="e">
        <f t="shared" si="9"/>
        <v>#DIV/0!</v>
      </c>
      <c r="K74" s="254" t="s">
        <v>278</v>
      </c>
      <c r="L74" s="366"/>
      <c r="M74" s="274">
        <v>0</v>
      </c>
    </row>
    <row r="75" spans="1:13" ht="21" customHeight="1" x14ac:dyDescent="0.15">
      <c r="A75" s="249"/>
      <c r="B75" s="396"/>
      <c r="C75" s="396"/>
      <c r="D75" s="396"/>
      <c r="E75" s="389">
        <v>512</v>
      </c>
      <c r="F75" s="389" t="s">
        <v>128</v>
      </c>
      <c r="G75" s="250">
        <v>0</v>
      </c>
      <c r="H75" s="250">
        <f>M75</f>
        <v>0</v>
      </c>
      <c r="I75" s="255">
        <f t="shared" si="8"/>
        <v>0</v>
      </c>
      <c r="J75" s="272" t="e">
        <f t="shared" si="9"/>
        <v>#DIV/0!</v>
      </c>
      <c r="K75" s="254" t="s">
        <v>279</v>
      </c>
      <c r="L75" s="366"/>
      <c r="M75" s="274">
        <v>0</v>
      </c>
    </row>
    <row r="76" spans="1:13" ht="21" customHeight="1" x14ac:dyDescent="0.15">
      <c r="A76" s="251" t="s">
        <v>129</v>
      </c>
      <c r="B76" s="230" t="s">
        <v>7</v>
      </c>
      <c r="C76" s="230">
        <v>61</v>
      </c>
      <c r="D76" s="230" t="s">
        <v>7</v>
      </c>
      <c r="E76" s="546" t="s">
        <v>2</v>
      </c>
      <c r="F76" s="546"/>
      <c r="G76" s="250">
        <f>SUM(G77:G78)</f>
        <v>5000000</v>
      </c>
      <c r="H76" s="250">
        <f>SUM(H77:H78)</f>
        <v>5000000</v>
      </c>
      <c r="I76" s="255">
        <f t="shared" si="8"/>
        <v>0</v>
      </c>
      <c r="J76" s="272">
        <f t="shared" si="9"/>
        <v>100</v>
      </c>
      <c r="K76" s="541" t="s">
        <v>277</v>
      </c>
      <c r="L76" s="542"/>
      <c r="M76" s="274">
        <f>SUM(M77:M78)</f>
        <v>5000000</v>
      </c>
    </row>
    <row r="77" spans="1:13" ht="21" customHeight="1" x14ac:dyDescent="0.15">
      <c r="A77" s="231"/>
      <c r="B77" s="232"/>
      <c r="C77" s="232"/>
      <c r="D77" s="232"/>
      <c r="E77" s="389">
        <v>611</v>
      </c>
      <c r="F77" s="389" t="s">
        <v>116</v>
      </c>
      <c r="G77" s="250">
        <v>0</v>
      </c>
      <c r="H77" s="250">
        <f>M77</f>
        <v>2000000</v>
      </c>
      <c r="I77" s="255">
        <f t="shared" si="8"/>
        <v>2000000</v>
      </c>
      <c r="J77" s="272" t="e">
        <f t="shared" si="9"/>
        <v>#DIV/0!</v>
      </c>
      <c r="K77" s="235" t="s">
        <v>219</v>
      </c>
      <c r="L77" s="368"/>
      <c r="M77" s="274">
        <v>2000000</v>
      </c>
    </row>
    <row r="78" spans="1:13" ht="21" customHeight="1" x14ac:dyDescent="0.15">
      <c r="A78" s="249"/>
      <c r="B78" s="396"/>
      <c r="C78" s="396"/>
      <c r="D78" s="396"/>
      <c r="E78" s="389">
        <v>612</v>
      </c>
      <c r="F78" s="407" t="s">
        <v>559</v>
      </c>
      <c r="G78" s="250">
        <v>5000000</v>
      </c>
      <c r="H78" s="250">
        <f>M78</f>
        <v>3000000</v>
      </c>
      <c r="I78" s="255">
        <f t="shared" si="8"/>
        <v>-2000000</v>
      </c>
      <c r="J78" s="272">
        <f t="shared" si="9"/>
        <v>60</v>
      </c>
      <c r="K78" s="235" t="s">
        <v>559</v>
      </c>
      <c r="L78" s="368"/>
      <c r="M78" s="274">
        <v>3000000</v>
      </c>
    </row>
    <row r="79" spans="1:13" ht="21" customHeight="1" x14ac:dyDescent="0.15">
      <c r="A79" s="251" t="s">
        <v>130</v>
      </c>
      <c r="B79" s="230" t="s">
        <v>9</v>
      </c>
      <c r="C79" s="230">
        <v>71</v>
      </c>
      <c r="D79" s="230" t="s">
        <v>9</v>
      </c>
      <c r="E79" s="546" t="s">
        <v>44</v>
      </c>
      <c r="F79" s="546"/>
      <c r="G79" s="250">
        <f t="shared" ref="G79" si="10">M79</f>
        <v>511567702</v>
      </c>
      <c r="H79" s="250">
        <f>M79</f>
        <v>511567702</v>
      </c>
      <c r="I79" s="255">
        <f t="shared" si="8"/>
        <v>0</v>
      </c>
      <c r="J79" s="272">
        <f t="shared" si="9"/>
        <v>100</v>
      </c>
      <c r="K79" s="541" t="s">
        <v>276</v>
      </c>
      <c r="L79" s="542"/>
      <c r="M79" s="274">
        <f>M80+M81+M84+M85+M86+M87+M88+M89</f>
        <v>511567702</v>
      </c>
    </row>
    <row r="80" spans="1:13" s="210" customFormat="1" ht="58.5" x14ac:dyDescent="0.15">
      <c r="A80" s="231"/>
      <c r="B80" s="232"/>
      <c r="C80" s="232"/>
      <c r="D80" s="232"/>
      <c r="E80" s="389">
        <v>711</v>
      </c>
      <c r="F80" s="389" t="s">
        <v>10</v>
      </c>
      <c r="G80" s="250">
        <v>5546872</v>
      </c>
      <c r="H80" s="250">
        <f>M80</f>
        <v>5546872</v>
      </c>
      <c r="I80" s="255">
        <f t="shared" si="8"/>
        <v>0</v>
      </c>
      <c r="J80" s="272">
        <f t="shared" si="9"/>
        <v>100</v>
      </c>
      <c r="K80" s="254" t="s">
        <v>236</v>
      </c>
      <c r="L80" s="380" t="s">
        <v>424</v>
      </c>
      <c r="M80" s="274">
        <v>5546872</v>
      </c>
    </row>
    <row r="81" spans="1:13" s="210" customFormat="1" ht="21" customHeight="1" x14ac:dyDescent="0.15">
      <c r="A81" s="231"/>
      <c r="B81" s="232"/>
      <c r="C81" s="232"/>
      <c r="D81" s="232"/>
      <c r="E81" s="389">
        <v>712</v>
      </c>
      <c r="F81" s="389" t="s">
        <v>194</v>
      </c>
      <c r="G81" s="250">
        <v>100529</v>
      </c>
      <c r="H81" s="250">
        <f>M81</f>
        <v>100529</v>
      </c>
      <c r="I81" s="255">
        <f t="shared" si="8"/>
        <v>0</v>
      </c>
      <c r="J81" s="272">
        <f t="shared" si="9"/>
        <v>100</v>
      </c>
      <c r="K81" s="541" t="s">
        <v>220</v>
      </c>
      <c r="L81" s="542"/>
      <c r="M81" s="274">
        <f>SUM(M82:M83)</f>
        <v>100529</v>
      </c>
    </row>
    <row r="82" spans="1:13" s="210" customFormat="1" ht="21" customHeight="1" x14ac:dyDescent="0.15">
      <c r="A82" s="231"/>
      <c r="B82" s="232"/>
      <c r="C82" s="232"/>
      <c r="D82" s="232"/>
      <c r="E82" s="230"/>
      <c r="F82" s="230"/>
      <c r="G82" s="302"/>
      <c r="H82" s="302"/>
      <c r="I82" s="302"/>
      <c r="J82" s="276"/>
      <c r="K82" s="254" t="s">
        <v>329</v>
      </c>
      <c r="L82" s="380"/>
      <c r="M82" s="274">
        <v>0</v>
      </c>
    </row>
    <row r="83" spans="1:13" s="210" customFormat="1" ht="54" customHeight="1" x14ac:dyDescent="0.15">
      <c r="A83" s="231"/>
      <c r="B83" s="232"/>
      <c r="C83" s="232"/>
      <c r="D83" s="232"/>
      <c r="E83" s="396"/>
      <c r="F83" s="396"/>
      <c r="G83" s="250"/>
      <c r="H83" s="250"/>
      <c r="I83" s="250"/>
      <c r="J83" s="281"/>
      <c r="K83" s="254" t="s">
        <v>330</v>
      </c>
      <c r="L83" s="381" t="s">
        <v>390</v>
      </c>
      <c r="M83" s="274">
        <v>100529</v>
      </c>
    </row>
    <row r="84" spans="1:13" s="210" customFormat="1" ht="21" customHeight="1" x14ac:dyDescent="0.15">
      <c r="A84" s="231"/>
      <c r="B84" s="232"/>
      <c r="C84" s="232"/>
      <c r="D84" s="232"/>
      <c r="E84" s="389">
        <v>713</v>
      </c>
      <c r="F84" s="259" t="s">
        <v>196</v>
      </c>
      <c r="G84" s="250">
        <v>0</v>
      </c>
      <c r="H84" s="250">
        <f>M84</f>
        <v>0</v>
      </c>
      <c r="I84" s="255">
        <f t="shared" ref="I84:I85" si="11">H84-G84</f>
        <v>0</v>
      </c>
      <c r="J84" s="272" t="e">
        <f t="shared" ref="J84:J85" si="12">H84/G84*100</f>
        <v>#DIV/0!</v>
      </c>
      <c r="K84" s="254" t="s">
        <v>197</v>
      </c>
      <c r="L84" s="277"/>
      <c r="M84" s="274">
        <v>0</v>
      </c>
    </row>
    <row r="85" spans="1:13" s="210" customFormat="1" ht="106.5" customHeight="1" x14ac:dyDescent="0.15">
      <c r="A85" s="231"/>
      <c r="B85" s="232"/>
      <c r="C85" s="232"/>
      <c r="D85" s="232"/>
      <c r="E85" s="389">
        <v>714</v>
      </c>
      <c r="F85" s="389" t="s">
        <v>214</v>
      </c>
      <c r="G85" s="250">
        <v>505920301</v>
      </c>
      <c r="H85" s="250">
        <f>M85+M86+M87+M88+M89</f>
        <v>505920301</v>
      </c>
      <c r="I85" s="255">
        <f t="shared" si="11"/>
        <v>0</v>
      </c>
      <c r="J85" s="272">
        <f t="shared" si="12"/>
        <v>100</v>
      </c>
      <c r="K85" s="254" t="s">
        <v>237</v>
      </c>
      <c r="L85" s="369" t="s">
        <v>428</v>
      </c>
      <c r="M85" s="274">
        <v>42803539</v>
      </c>
    </row>
    <row r="86" spans="1:13" s="210" customFormat="1" ht="312" x14ac:dyDescent="0.15">
      <c r="A86" s="231"/>
      <c r="B86" s="232"/>
      <c r="C86" s="232"/>
      <c r="D86" s="232"/>
      <c r="E86" s="230"/>
      <c r="F86" s="230"/>
      <c r="G86" s="302"/>
      <c r="H86" s="302"/>
      <c r="I86" s="276"/>
      <c r="J86" s="276"/>
      <c r="K86" s="239" t="s">
        <v>488</v>
      </c>
      <c r="L86" s="369" t="s">
        <v>425</v>
      </c>
      <c r="M86" s="237">
        <v>119786</v>
      </c>
    </row>
    <row r="87" spans="1:13" s="210" customFormat="1" ht="24.95" customHeight="1" x14ac:dyDescent="0.15">
      <c r="A87" s="231"/>
      <c r="B87" s="232"/>
      <c r="C87" s="232"/>
      <c r="D87" s="232"/>
      <c r="E87" s="232"/>
      <c r="F87" s="232"/>
      <c r="G87" s="280"/>
      <c r="H87" s="280"/>
      <c r="I87" s="278"/>
      <c r="J87" s="278"/>
      <c r="K87" s="370" t="s">
        <v>485</v>
      </c>
      <c r="L87" s="369" t="s">
        <v>491</v>
      </c>
      <c r="M87" s="240">
        <v>36</v>
      </c>
    </row>
    <row r="88" spans="1:13" s="210" customFormat="1" ht="204.75" x14ac:dyDescent="0.15">
      <c r="A88" s="231"/>
      <c r="B88" s="232"/>
      <c r="C88" s="232"/>
      <c r="D88" s="232"/>
      <c r="E88" s="232"/>
      <c r="F88" s="232"/>
      <c r="G88" s="280"/>
      <c r="H88" s="280"/>
      <c r="I88" s="278"/>
      <c r="J88" s="278"/>
      <c r="K88" s="239" t="s">
        <v>487</v>
      </c>
      <c r="L88" s="369" t="s">
        <v>426</v>
      </c>
      <c r="M88" s="240">
        <v>403026940</v>
      </c>
    </row>
    <row r="89" spans="1:13" s="210" customFormat="1" ht="29.25" x14ac:dyDescent="0.15">
      <c r="A89" s="231"/>
      <c r="B89" s="232"/>
      <c r="C89" s="232"/>
      <c r="D89" s="232"/>
      <c r="E89" s="232"/>
      <c r="F89" s="232"/>
      <c r="G89" s="280"/>
      <c r="H89" s="280"/>
      <c r="I89" s="278"/>
      <c r="J89" s="278"/>
      <c r="K89" s="235" t="s">
        <v>486</v>
      </c>
      <c r="L89" s="379" t="s">
        <v>427</v>
      </c>
      <c r="M89" s="240">
        <v>59970000</v>
      </c>
    </row>
    <row r="90" spans="1:13" ht="21" customHeight="1" x14ac:dyDescent="0.15">
      <c r="A90" s="251" t="s">
        <v>131</v>
      </c>
      <c r="B90" s="230" t="s">
        <v>11</v>
      </c>
      <c r="C90" s="230">
        <v>81</v>
      </c>
      <c r="D90" s="230" t="s">
        <v>11</v>
      </c>
      <c r="E90" s="546" t="s">
        <v>2</v>
      </c>
      <c r="F90" s="546"/>
      <c r="G90" s="255">
        <f>SUM(G91:G93)</f>
        <v>46364280</v>
      </c>
      <c r="H90" s="255">
        <f>SUM(H91:H93)</f>
        <v>48717448</v>
      </c>
      <c r="I90" s="255">
        <f t="shared" ref="I90:I93" si="13">H90-G90</f>
        <v>2353168</v>
      </c>
      <c r="J90" s="272">
        <f t="shared" ref="J90:J93" si="14">H90/G90*100</f>
        <v>105.07538993380248</v>
      </c>
      <c r="K90" s="541" t="s">
        <v>277</v>
      </c>
      <c r="L90" s="542"/>
      <c r="M90" s="274">
        <f>SUM(M91:M93)</f>
        <v>48717448</v>
      </c>
    </row>
    <row r="91" spans="1:13" ht="21" customHeight="1" x14ac:dyDescent="0.15">
      <c r="A91" s="231"/>
      <c r="B91" s="232"/>
      <c r="C91" s="232"/>
      <c r="D91" s="232"/>
      <c r="E91" s="389">
        <v>811</v>
      </c>
      <c r="F91" s="389" t="s">
        <v>74</v>
      </c>
      <c r="G91" s="250">
        <v>0</v>
      </c>
      <c r="H91" s="250">
        <f>M91</f>
        <v>0</v>
      </c>
      <c r="I91" s="255">
        <f t="shared" si="13"/>
        <v>0</v>
      </c>
      <c r="J91" s="272" t="e">
        <f t="shared" si="14"/>
        <v>#DIV/0!</v>
      </c>
      <c r="K91" s="254" t="s">
        <v>280</v>
      </c>
      <c r="L91" s="277"/>
      <c r="M91" s="274">
        <v>0</v>
      </c>
    </row>
    <row r="92" spans="1:13" ht="21" customHeight="1" x14ac:dyDescent="0.15">
      <c r="A92" s="231"/>
      <c r="B92" s="232"/>
      <c r="C92" s="232"/>
      <c r="D92" s="232"/>
      <c r="E92" s="389">
        <v>812</v>
      </c>
      <c r="F92" s="389" t="s">
        <v>12</v>
      </c>
      <c r="G92" s="250">
        <v>150000</v>
      </c>
      <c r="H92" s="250">
        <f>M92</f>
        <v>203168</v>
      </c>
      <c r="I92" s="255">
        <f t="shared" si="13"/>
        <v>53168</v>
      </c>
      <c r="J92" s="272">
        <f t="shared" si="14"/>
        <v>135.44533333333334</v>
      </c>
      <c r="K92" s="235" t="s">
        <v>176</v>
      </c>
      <c r="L92" s="382"/>
      <c r="M92" s="237">
        <v>203168</v>
      </c>
    </row>
    <row r="93" spans="1:13" ht="147" thickBot="1" x14ac:dyDescent="0.2">
      <c r="A93" s="371"/>
      <c r="B93" s="372"/>
      <c r="C93" s="372"/>
      <c r="D93" s="372"/>
      <c r="E93" s="373">
        <v>813</v>
      </c>
      <c r="F93" s="373" t="s">
        <v>46</v>
      </c>
      <c r="G93" s="426">
        <v>46214280</v>
      </c>
      <c r="H93" s="426">
        <f>M93</f>
        <v>48514280</v>
      </c>
      <c r="I93" s="255">
        <f t="shared" si="13"/>
        <v>2300000</v>
      </c>
      <c r="J93" s="272">
        <f t="shared" si="14"/>
        <v>104.97681668956002</v>
      </c>
      <c r="K93" s="374" t="s">
        <v>195</v>
      </c>
      <c r="L93" s="375" t="s">
        <v>693</v>
      </c>
      <c r="M93" s="376">
        <v>48514280</v>
      </c>
    </row>
    <row r="94" spans="1:13" ht="15" customHeight="1" x14ac:dyDescent="0.15"/>
    <row r="95" spans="1:13" x14ac:dyDescent="0.15">
      <c r="C95" s="264"/>
      <c r="D95" s="264"/>
    </row>
    <row r="96" spans="1:13" x14ac:dyDescent="0.15">
      <c r="C96" s="264"/>
      <c r="D96" s="264"/>
    </row>
    <row r="97" spans="3:4" x14ac:dyDescent="0.15">
      <c r="C97" s="264"/>
      <c r="D97" s="264"/>
    </row>
    <row r="98" spans="3:4" x14ac:dyDescent="0.15">
      <c r="C98" s="264"/>
      <c r="D98" s="264"/>
    </row>
    <row r="99" spans="3:4" x14ac:dyDescent="0.15">
      <c r="C99" s="264"/>
      <c r="D99" s="264"/>
    </row>
    <row r="100" spans="3:4" x14ac:dyDescent="0.15">
      <c r="C100" s="264"/>
      <c r="D100" s="264"/>
    </row>
    <row r="101" spans="3:4" x14ac:dyDescent="0.15">
      <c r="C101" s="264"/>
      <c r="D101" s="264"/>
    </row>
    <row r="102" spans="3:4" x14ac:dyDescent="0.15">
      <c r="C102" s="264"/>
      <c r="D102" s="264"/>
    </row>
    <row r="103" spans="3:4" x14ac:dyDescent="0.15">
      <c r="C103" s="264"/>
      <c r="D103" s="264"/>
    </row>
    <row r="104" spans="3:4" x14ac:dyDescent="0.15">
      <c r="C104" s="264"/>
      <c r="D104" s="264"/>
    </row>
    <row r="105" spans="3:4" x14ac:dyDescent="0.15">
      <c r="C105" s="264"/>
      <c r="D105" s="264"/>
    </row>
    <row r="106" spans="3:4" x14ac:dyDescent="0.15">
      <c r="C106" s="264"/>
      <c r="D106" s="264"/>
    </row>
    <row r="107" spans="3:4" x14ac:dyDescent="0.15">
      <c r="C107" s="264"/>
      <c r="D107" s="264"/>
    </row>
    <row r="108" spans="3:4" x14ac:dyDescent="0.15">
      <c r="C108" s="264"/>
      <c r="D108" s="264"/>
    </row>
    <row r="109" spans="3:4" x14ac:dyDescent="0.15">
      <c r="C109" s="264"/>
      <c r="D109" s="264"/>
    </row>
  </sheetData>
  <mergeCells count="26">
    <mergeCell ref="E76:F76"/>
    <mergeCell ref="E79:F79"/>
    <mergeCell ref="E90:F90"/>
    <mergeCell ref="E7:F7"/>
    <mergeCell ref="E73:F73"/>
    <mergeCell ref="A6:F6"/>
    <mergeCell ref="E70:F70"/>
    <mergeCell ref="E17:F17"/>
    <mergeCell ref="A1:M1"/>
    <mergeCell ref="I4:J4"/>
    <mergeCell ref="K4:M4"/>
    <mergeCell ref="A4:B5"/>
    <mergeCell ref="C4:D5"/>
    <mergeCell ref="E4:F5"/>
    <mergeCell ref="K18:L18"/>
    <mergeCell ref="K42:L42"/>
    <mergeCell ref="A2:B2"/>
    <mergeCell ref="L3:M3"/>
    <mergeCell ref="K7:L7"/>
    <mergeCell ref="K17:L17"/>
    <mergeCell ref="K90:L90"/>
    <mergeCell ref="K79:L79"/>
    <mergeCell ref="K76:L76"/>
    <mergeCell ref="K73:L73"/>
    <mergeCell ref="K70:L70"/>
    <mergeCell ref="K81:L81"/>
  </mergeCells>
  <phoneticPr fontId="2" type="noConversion"/>
  <printOptions horizontalCentered="1"/>
  <pageMargins left="0.23622047244094491" right="0.23622047244094491" top="0.74803149606299213" bottom="0.74803149606299213" header="0.31496062992125984" footer="0.31496062992125984"/>
  <pageSetup paperSize="9" scale="58" fitToHeight="0" orientation="portrait" r:id="rId1"/>
  <headerFooter alignWithMargins="0"/>
  <rowBreaks count="2" manualBreakCount="2">
    <brk id="41" max="12" man="1"/>
    <brk id="78" max="12" man="1"/>
  </rowBreaks>
  <colBreaks count="1" manualBreakCount="1">
    <brk id="10" max="92" man="1"/>
  </colBreaks>
  <ignoredErrors>
    <ignoredError sqref="G17:H17 G70:H70 G73:H73 G76:H76" formula="1"/>
    <ignoredError sqref="M7 M42 G7 M81" formulaRange="1"/>
    <ignoredError sqref="M73 M76 M90 M7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Y321"/>
  <sheetViews>
    <sheetView view="pageBreakPreview" topLeftCell="D1" zoomScale="130" zoomScaleSheetLayoutView="130" workbookViewId="0">
      <pane ySplit="6" topLeftCell="A289" activePane="bottomLeft" state="frozen"/>
      <selection pane="bottomLeft" activeCell="M290" sqref="M290"/>
    </sheetView>
  </sheetViews>
  <sheetFormatPr defaultRowHeight="12" x14ac:dyDescent="0.15"/>
  <cols>
    <col min="1" max="1" width="2.88671875" style="264" bestFit="1" customWidth="1"/>
    <col min="2" max="2" width="9.21875" style="264" customWidth="1"/>
    <col min="3" max="3" width="3.33203125" style="265" bestFit="1" customWidth="1"/>
    <col min="4" max="4" width="9" style="265" bestFit="1" customWidth="1"/>
    <col min="5" max="5" width="4.109375" style="265" bestFit="1" customWidth="1"/>
    <col min="6" max="6" width="19.33203125" style="265" bestFit="1" customWidth="1"/>
    <col min="7" max="8" width="12.6640625" style="287" customWidth="1"/>
    <col min="9" max="9" width="12.33203125" style="265" bestFit="1" customWidth="1"/>
    <col min="10" max="10" width="6.5546875" style="266" customWidth="1"/>
    <col min="11" max="11" width="18.77734375" style="267" customWidth="1"/>
    <col min="12" max="12" width="42.5546875" style="267" customWidth="1"/>
    <col min="13" max="13" width="11" style="268" bestFit="1" customWidth="1"/>
    <col min="14" max="16384" width="8.88671875" style="228"/>
  </cols>
  <sheetData>
    <row r="1" spans="1:37" s="210" customFormat="1" ht="50.1" customHeight="1" x14ac:dyDescent="0.15">
      <c r="A1" s="562" t="s">
        <v>560</v>
      </c>
      <c r="B1" s="563"/>
      <c r="C1" s="563"/>
      <c r="D1" s="563"/>
      <c r="E1" s="563"/>
      <c r="F1" s="563"/>
      <c r="G1" s="563"/>
      <c r="H1" s="563"/>
      <c r="I1" s="563"/>
      <c r="J1" s="563"/>
      <c r="K1" s="563"/>
      <c r="L1" s="563"/>
      <c r="M1" s="564"/>
    </row>
    <row r="2" spans="1:37" s="210" customFormat="1" ht="15.75" customHeight="1" x14ac:dyDescent="0.15">
      <c r="A2" s="569" t="s">
        <v>17</v>
      </c>
      <c r="B2" s="557"/>
      <c r="C2" s="391"/>
      <c r="D2" s="211"/>
      <c r="E2" s="211"/>
      <c r="F2" s="212"/>
      <c r="G2" s="286"/>
      <c r="H2" s="286"/>
      <c r="I2" s="212"/>
      <c r="J2" s="213"/>
      <c r="K2" s="214"/>
      <c r="L2" s="214"/>
      <c r="M2" s="312"/>
    </row>
    <row r="3" spans="1:37" s="210" customFormat="1" ht="15.75" customHeight="1" thickBot="1" x14ac:dyDescent="0.2">
      <c r="A3" s="313"/>
      <c r="B3" s="216"/>
      <c r="C3" s="216"/>
      <c r="D3" s="314"/>
      <c r="E3" s="314"/>
      <c r="F3" s="315"/>
      <c r="G3" s="316"/>
      <c r="H3" s="316"/>
      <c r="I3" s="315"/>
      <c r="J3" s="317"/>
      <c r="K3" s="318"/>
      <c r="L3" s="558" t="s">
        <v>189</v>
      </c>
      <c r="M3" s="568"/>
    </row>
    <row r="4" spans="1:37" s="217" customFormat="1" ht="24.75" customHeight="1" x14ac:dyDescent="0.15">
      <c r="A4" s="565" t="s">
        <v>36</v>
      </c>
      <c r="B4" s="549"/>
      <c r="C4" s="549" t="s">
        <v>37</v>
      </c>
      <c r="D4" s="549"/>
      <c r="E4" s="549" t="s">
        <v>38</v>
      </c>
      <c r="F4" s="549"/>
      <c r="G4" s="296" t="s">
        <v>471</v>
      </c>
      <c r="H4" s="296" t="s">
        <v>561</v>
      </c>
      <c r="I4" s="549" t="s">
        <v>39</v>
      </c>
      <c r="J4" s="549"/>
      <c r="K4" s="549" t="s">
        <v>40</v>
      </c>
      <c r="L4" s="549"/>
      <c r="M4" s="550"/>
    </row>
    <row r="5" spans="1:37" s="217" customFormat="1" ht="23.25" thickBot="1" x14ac:dyDescent="0.2">
      <c r="A5" s="566"/>
      <c r="B5" s="567"/>
      <c r="C5" s="567"/>
      <c r="D5" s="567"/>
      <c r="E5" s="567"/>
      <c r="F5" s="567"/>
      <c r="G5" s="436" t="s">
        <v>48</v>
      </c>
      <c r="H5" s="436" t="s">
        <v>297</v>
      </c>
      <c r="I5" s="394" t="s">
        <v>41</v>
      </c>
      <c r="J5" s="218" t="s">
        <v>42</v>
      </c>
      <c r="K5" s="219" t="s">
        <v>141</v>
      </c>
      <c r="L5" s="220" t="s">
        <v>234</v>
      </c>
      <c r="M5" s="221" t="s">
        <v>117</v>
      </c>
      <c r="N5" s="222"/>
      <c r="O5" s="222"/>
      <c r="P5" s="222"/>
      <c r="Q5" s="222"/>
      <c r="R5" s="222"/>
      <c r="S5" s="222"/>
      <c r="T5" s="222"/>
      <c r="U5" s="222"/>
      <c r="V5" s="222"/>
      <c r="W5" s="222"/>
      <c r="X5" s="222"/>
      <c r="Y5" s="222"/>
      <c r="Z5" s="222"/>
      <c r="AA5" s="222"/>
      <c r="AB5" s="222"/>
      <c r="AC5" s="222"/>
      <c r="AD5" s="222"/>
      <c r="AE5" s="222"/>
      <c r="AF5" s="222"/>
      <c r="AG5" s="222"/>
      <c r="AH5" s="222"/>
      <c r="AI5" s="222"/>
      <c r="AJ5" s="222"/>
      <c r="AK5" s="222"/>
    </row>
    <row r="6" spans="1:37" s="217" customFormat="1" ht="16.5" customHeight="1" thickTop="1" x14ac:dyDescent="0.15">
      <c r="A6" s="571" t="s">
        <v>0</v>
      </c>
      <c r="B6" s="572"/>
      <c r="C6" s="572"/>
      <c r="D6" s="573"/>
      <c r="E6" s="573"/>
      <c r="F6" s="573"/>
      <c r="G6" s="298">
        <f>G7+G69+G73+G280+G281+G284+G285</f>
        <v>9512655609</v>
      </c>
      <c r="H6" s="298">
        <f>H7+H69+H73+H280+H281+H284+H285</f>
        <v>9534636147</v>
      </c>
      <c r="I6" s="395">
        <f>H6-G6</f>
        <v>21980538</v>
      </c>
      <c r="J6" s="223">
        <f>H6/G6*100</f>
        <v>100.23106626481047</v>
      </c>
      <c r="K6" s="224"/>
      <c r="L6" s="224"/>
      <c r="M6" s="225"/>
    </row>
    <row r="7" spans="1:37" ht="21" customHeight="1" x14ac:dyDescent="0.15">
      <c r="A7" s="226" t="s">
        <v>133</v>
      </c>
      <c r="B7" s="389" t="s">
        <v>132</v>
      </c>
      <c r="C7" s="389"/>
      <c r="D7" s="546" t="s">
        <v>2</v>
      </c>
      <c r="E7" s="546"/>
      <c r="F7" s="574"/>
      <c r="G7" s="390">
        <f>G8+G43+G47</f>
        <v>363039057</v>
      </c>
      <c r="H7" s="435">
        <f>H8+H43+H47</f>
        <v>363351834</v>
      </c>
      <c r="I7" s="389">
        <f>H7-G7</f>
        <v>312777</v>
      </c>
      <c r="J7" s="227">
        <f>H7/G7*100</f>
        <v>100.08615519293838</v>
      </c>
      <c r="K7" s="559" t="s">
        <v>188</v>
      </c>
      <c r="L7" s="559"/>
      <c r="M7" s="285">
        <f>SUM(M8+M43+M47)</f>
        <v>363351834</v>
      </c>
    </row>
    <row r="8" spans="1:37" ht="21" customHeight="1" x14ac:dyDescent="0.15">
      <c r="A8" s="229"/>
      <c r="B8" s="230"/>
      <c r="C8" s="230">
        <v>11</v>
      </c>
      <c r="D8" s="389" t="s">
        <v>19</v>
      </c>
      <c r="E8" s="546" t="s">
        <v>2</v>
      </c>
      <c r="F8" s="546"/>
      <c r="G8" s="390">
        <f>G9+G15+G34+G35+G36+G42</f>
        <v>313426099</v>
      </c>
      <c r="H8" s="435">
        <f>H9+H15+H34+H35+H36+H42</f>
        <v>314526099</v>
      </c>
      <c r="I8" s="433">
        <f>H8-G8</f>
        <v>1100000</v>
      </c>
      <c r="J8" s="227">
        <f>H8/G8*100</f>
        <v>100.350959924368</v>
      </c>
      <c r="K8" s="559" t="s">
        <v>188</v>
      </c>
      <c r="L8" s="559"/>
      <c r="M8" s="346">
        <f>M9+M15+M34+M35+M36+M42</f>
        <v>314526099</v>
      </c>
    </row>
    <row r="9" spans="1:37" ht="21" customHeight="1" x14ac:dyDescent="0.15">
      <c r="A9" s="231"/>
      <c r="B9" s="232"/>
      <c r="C9" s="230"/>
      <c r="D9" s="230"/>
      <c r="E9" s="389">
        <v>111</v>
      </c>
      <c r="F9" s="389" t="s">
        <v>45</v>
      </c>
      <c r="G9" s="390">
        <v>233082409</v>
      </c>
      <c r="H9" s="435">
        <f>M9</f>
        <v>233082409</v>
      </c>
      <c r="I9" s="433">
        <f>H9-G9</f>
        <v>0</v>
      </c>
      <c r="J9" s="227">
        <f>H9/G9*100</f>
        <v>100</v>
      </c>
      <c r="K9" s="570" t="s">
        <v>220</v>
      </c>
      <c r="L9" s="570"/>
      <c r="M9" s="241">
        <f>SUM(M10:M14)</f>
        <v>233082409</v>
      </c>
    </row>
    <row r="10" spans="1:37" ht="21" customHeight="1" x14ac:dyDescent="0.15">
      <c r="A10" s="231"/>
      <c r="B10" s="232"/>
      <c r="C10" s="232"/>
      <c r="D10" s="232"/>
      <c r="E10" s="230"/>
      <c r="F10" s="230"/>
      <c r="G10" s="233"/>
      <c r="H10" s="233"/>
      <c r="I10" s="230"/>
      <c r="J10" s="234"/>
      <c r="K10" s="235" t="s">
        <v>139</v>
      </c>
      <c r="L10" s="236" t="s">
        <v>444</v>
      </c>
      <c r="M10" s="237">
        <v>53840500</v>
      </c>
    </row>
    <row r="11" spans="1:37" ht="21" customHeight="1" x14ac:dyDescent="0.15">
      <c r="A11" s="231"/>
      <c r="B11" s="232"/>
      <c r="C11" s="232"/>
      <c r="D11" s="232"/>
      <c r="E11" s="232"/>
      <c r="F11" s="232"/>
      <c r="G11" s="238"/>
      <c r="H11" s="238"/>
      <c r="I11" s="232"/>
      <c r="J11" s="321"/>
      <c r="K11" s="348" t="s">
        <v>281</v>
      </c>
      <c r="L11" s="349" t="s">
        <v>449</v>
      </c>
      <c r="M11" s="345">
        <v>41454900</v>
      </c>
    </row>
    <row r="12" spans="1:37" ht="66" x14ac:dyDescent="0.15">
      <c r="A12" s="231"/>
      <c r="B12" s="232"/>
      <c r="C12" s="232"/>
      <c r="D12" s="232"/>
      <c r="E12" s="232"/>
      <c r="F12" s="232"/>
      <c r="G12" s="238"/>
      <c r="H12" s="238"/>
      <c r="I12" s="232"/>
      <c r="J12" s="321"/>
      <c r="K12" s="350" t="s">
        <v>238</v>
      </c>
      <c r="L12" s="349" t="s">
        <v>500</v>
      </c>
      <c r="M12" s="351">
        <v>7378000</v>
      </c>
    </row>
    <row r="13" spans="1:37" ht="45" x14ac:dyDescent="0.15">
      <c r="A13" s="231"/>
      <c r="B13" s="232"/>
      <c r="C13" s="232"/>
      <c r="D13" s="232"/>
      <c r="E13" s="322"/>
      <c r="F13" s="322"/>
      <c r="G13" s="323"/>
      <c r="H13" s="323"/>
      <c r="I13" s="322"/>
      <c r="J13" s="324"/>
      <c r="K13" s="235" t="s">
        <v>239</v>
      </c>
      <c r="L13" s="236" t="s">
        <v>452</v>
      </c>
      <c r="M13" s="237">
        <v>110884700</v>
      </c>
    </row>
    <row r="14" spans="1:37" ht="21" customHeight="1" x14ac:dyDescent="0.15">
      <c r="A14" s="231"/>
      <c r="B14" s="232"/>
      <c r="C14" s="232"/>
      <c r="D14" s="232"/>
      <c r="E14" s="322"/>
      <c r="F14" s="322"/>
      <c r="G14" s="323"/>
      <c r="H14" s="323"/>
      <c r="I14" s="322"/>
      <c r="J14" s="324"/>
      <c r="K14" s="235" t="s">
        <v>454</v>
      </c>
      <c r="L14" s="236" t="s">
        <v>474</v>
      </c>
      <c r="M14" s="237">
        <v>19524309</v>
      </c>
    </row>
    <row r="15" spans="1:37" ht="21" customHeight="1" x14ac:dyDescent="0.15">
      <c r="A15" s="231"/>
      <c r="B15" s="232"/>
      <c r="C15" s="232"/>
      <c r="D15" s="232"/>
      <c r="E15" s="389">
        <v>112</v>
      </c>
      <c r="F15" s="389" t="s">
        <v>20</v>
      </c>
      <c r="G15" s="390">
        <v>28967420</v>
      </c>
      <c r="H15" s="435">
        <f>M15</f>
        <v>28967420</v>
      </c>
      <c r="I15" s="433">
        <f>H15-G15</f>
        <v>0</v>
      </c>
      <c r="J15" s="227">
        <f>H15/G15*100</f>
        <v>100</v>
      </c>
      <c r="K15" s="570" t="s">
        <v>220</v>
      </c>
      <c r="L15" s="570"/>
      <c r="M15" s="346">
        <f>M16+M21+M22+M23+M29+M31</f>
        <v>28967420</v>
      </c>
    </row>
    <row r="16" spans="1:37" ht="21" customHeight="1" x14ac:dyDescent="0.15">
      <c r="A16" s="231"/>
      <c r="B16" s="232"/>
      <c r="C16" s="232"/>
      <c r="D16" s="232"/>
      <c r="E16" s="230"/>
      <c r="F16" s="230"/>
      <c r="G16" s="233"/>
      <c r="H16" s="233"/>
      <c r="I16" s="230"/>
      <c r="J16" s="234"/>
      <c r="K16" s="392" t="s">
        <v>213</v>
      </c>
      <c r="L16" s="392" t="s">
        <v>220</v>
      </c>
      <c r="M16" s="346">
        <f>SUM(M17:M20)</f>
        <v>2720000</v>
      </c>
    </row>
    <row r="17" spans="1:13" ht="21" customHeight="1" x14ac:dyDescent="0.15">
      <c r="A17" s="231"/>
      <c r="B17" s="232"/>
      <c r="C17" s="232"/>
      <c r="D17" s="232"/>
      <c r="E17" s="232"/>
      <c r="F17" s="232"/>
      <c r="G17" s="238"/>
      <c r="H17" s="238"/>
      <c r="I17" s="232"/>
      <c r="J17" s="321"/>
      <c r="K17" s="348" t="s">
        <v>212</v>
      </c>
      <c r="L17" s="349" t="s">
        <v>409</v>
      </c>
      <c r="M17" s="345">
        <v>720000</v>
      </c>
    </row>
    <row r="18" spans="1:13" ht="22.5" x14ac:dyDescent="0.15">
      <c r="A18" s="231"/>
      <c r="B18" s="232"/>
      <c r="C18" s="232"/>
      <c r="D18" s="232"/>
      <c r="E18" s="232"/>
      <c r="F18" s="232"/>
      <c r="G18" s="238"/>
      <c r="H18" s="238"/>
      <c r="I18" s="232"/>
      <c r="J18" s="321"/>
      <c r="K18" s="348" t="s">
        <v>293</v>
      </c>
      <c r="L18" s="349" t="s">
        <v>410</v>
      </c>
      <c r="M18" s="345">
        <v>960000</v>
      </c>
    </row>
    <row r="19" spans="1:13" ht="21" customHeight="1" x14ac:dyDescent="0.15">
      <c r="A19" s="231"/>
      <c r="B19" s="232"/>
      <c r="C19" s="232"/>
      <c r="D19" s="232"/>
      <c r="E19" s="232"/>
      <c r="F19" s="232"/>
      <c r="G19" s="238"/>
      <c r="H19" s="238"/>
      <c r="I19" s="232"/>
      <c r="J19" s="321"/>
      <c r="K19" s="348" t="s">
        <v>282</v>
      </c>
      <c r="L19" s="349" t="s">
        <v>408</v>
      </c>
      <c r="M19" s="345">
        <v>80000</v>
      </c>
    </row>
    <row r="20" spans="1:13" ht="21" customHeight="1" x14ac:dyDescent="0.15">
      <c r="A20" s="231"/>
      <c r="B20" s="232"/>
      <c r="C20" s="232"/>
      <c r="D20" s="232"/>
      <c r="E20" s="232"/>
      <c r="F20" s="232"/>
      <c r="G20" s="238"/>
      <c r="H20" s="238"/>
      <c r="I20" s="232"/>
      <c r="J20" s="321"/>
      <c r="K20" s="348" t="s">
        <v>296</v>
      </c>
      <c r="L20" s="236" t="s">
        <v>411</v>
      </c>
      <c r="M20" s="345">
        <v>960000</v>
      </c>
    </row>
    <row r="21" spans="1:13" ht="21" customHeight="1" x14ac:dyDescent="0.15">
      <c r="A21" s="231"/>
      <c r="B21" s="232"/>
      <c r="C21" s="232"/>
      <c r="D21" s="232"/>
      <c r="E21" s="232"/>
      <c r="F21" s="232"/>
      <c r="G21" s="238"/>
      <c r="H21" s="238"/>
      <c r="I21" s="232"/>
      <c r="J21" s="321"/>
      <c r="K21" s="393" t="s">
        <v>185</v>
      </c>
      <c r="L21" s="353" t="s">
        <v>342</v>
      </c>
      <c r="M21" s="345">
        <v>0</v>
      </c>
    </row>
    <row r="22" spans="1:13" ht="21" customHeight="1" x14ac:dyDescent="0.15">
      <c r="A22" s="231"/>
      <c r="B22" s="232"/>
      <c r="C22" s="232"/>
      <c r="D22" s="232"/>
      <c r="E22" s="232"/>
      <c r="F22" s="232"/>
      <c r="G22" s="238"/>
      <c r="H22" s="238"/>
      <c r="I22" s="238"/>
      <c r="J22" s="325"/>
      <c r="K22" s="397" t="s">
        <v>186</v>
      </c>
      <c r="L22" s="355" t="s">
        <v>343</v>
      </c>
      <c r="M22" s="240">
        <v>0</v>
      </c>
    </row>
    <row r="23" spans="1:13" ht="21" customHeight="1" x14ac:dyDescent="0.15">
      <c r="A23" s="231"/>
      <c r="B23" s="232"/>
      <c r="C23" s="232"/>
      <c r="D23" s="232"/>
      <c r="E23" s="232"/>
      <c r="F23" s="232"/>
      <c r="G23" s="238"/>
      <c r="H23" s="238"/>
      <c r="I23" s="238"/>
      <c r="J23" s="325"/>
      <c r="K23" s="392" t="s">
        <v>285</v>
      </c>
      <c r="L23" s="392" t="s">
        <v>221</v>
      </c>
      <c r="M23" s="346">
        <f>SUM(M24:M28)</f>
        <v>23360340</v>
      </c>
    </row>
    <row r="24" spans="1:13" ht="21" customHeight="1" x14ac:dyDescent="0.15">
      <c r="A24" s="231"/>
      <c r="B24" s="232"/>
      <c r="C24" s="232"/>
      <c r="D24" s="232"/>
      <c r="E24" s="232"/>
      <c r="F24" s="232"/>
      <c r="G24" s="238"/>
      <c r="H24" s="238"/>
      <c r="I24" s="238"/>
      <c r="J24" s="325"/>
      <c r="K24" s="235" t="s">
        <v>212</v>
      </c>
      <c r="L24" s="236" t="s">
        <v>445</v>
      </c>
      <c r="M24" s="237">
        <v>5377260</v>
      </c>
    </row>
    <row r="25" spans="1:13" ht="21" customHeight="1" x14ac:dyDescent="0.15">
      <c r="A25" s="231"/>
      <c r="B25" s="232"/>
      <c r="C25" s="232"/>
      <c r="D25" s="232"/>
      <c r="E25" s="232"/>
      <c r="F25" s="232"/>
      <c r="G25" s="238"/>
      <c r="H25" s="238"/>
      <c r="I25" s="232"/>
      <c r="J25" s="321"/>
      <c r="K25" s="348" t="s">
        <v>283</v>
      </c>
      <c r="L25" s="349" t="s">
        <v>450</v>
      </c>
      <c r="M25" s="345">
        <v>4122780</v>
      </c>
    </row>
    <row r="26" spans="1:13" ht="21" customHeight="1" x14ac:dyDescent="0.15">
      <c r="A26" s="231"/>
      <c r="B26" s="232"/>
      <c r="C26" s="232"/>
      <c r="D26" s="232"/>
      <c r="E26" s="232"/>
      <c r="F26" s="232"/>
      <c r="G26" s="238"/>
      <c r="H26" s="238"/>
      <c r="I26" s="232"/>
      <c r="J26" s="321"/>
      <c r="K26" s="348" t="s">
        <v>284</v>
      </c>
      <c r="L26" s="349" t="s">
        <v>451</v>
      </c>
      <c r="M26" s="345">
        <v>1605360</v>
      </c>
    </row>
    <row r="27" spans="1:13" ht="45" x14ac:dyDescent="0.15">
      <c r="A27" s="231"/>
      <c r="B27" s="232"/>
      <c r="C27" s="232"/>
      <c r="D27" s="232"/>
      <c r="E27" s="232"/>
      <c r="F27" s="232"/>
      <c r="G27" s="238"/>
      <c r="H27" s="238"/>
      <c r="I27" s="232"/>
      <c r="J27" s="321"/>
      <c r="K27" s="235" t="s">
        <v>239</v>
      </c>
      <c r="L27" s="236" t="s">
        <v>453</v>
      </c>
      <c r="M27" s="237">
        <v>11060040</v>
      </c>
    </row>
    <row r="28" spans="1:13" ht="21" customHeight="1" x14ac:dyDescent="0.15">
      <c r="A28" s="231"/>
      <c r="B28" s="232"/>
      <c r="C28" s="232"/>
      <c r="D28" s="232"/>
      <c r="E28" s="232"/>
      <c r="F28" s="232"/>
      <c r="G28" s="238"/>
      <c r="H28" s="238"/>
      <c r="I28" s="232"/>
      <c r="J28" s="321"/>
      <c r="K28" s="235" t="s">
        <v>454</v>
      </c>
      <c r="L28" s="236" t="s">
        <v>455</v>
      </c>
      <c r="M28" s="237">
        <v>1194900</v>
      </c>
    </row>
    <row r="29" spans="1:13" ht="21" customHeight="1" x14ac:dyDescent="0.15">
      <c r="A29" s="231"/>
      <c r="B29" s="232"/>
      <c r="C29" s="232"/>
      <c r="D29" s="232"/>
      <c r="E29" s="232"/>
      <c r="F29" s="232"/>
      <c r="G29" s="238"/>
      <c r="H29" s="238"/>
      <c r="I29" s="232"/>
      <c r="J29" s="321"/>
      <c r="K29" s="392" t="s">
        <v>492</v>
      </c>
      <c r="L29" s="387" t="s">
        <v>493</v>
      </c>
      <c r="M29" s="237">
        <f>SUM(M30)</f>
        <v>700000</v>
      </c>
    </row>
    <row r="30" spans="1:13" ht="21" customHeight="1" x14ac:dyDescent="0.15">
      <c r="A30" s="231"/>
      <c r="B30" s="232"/>
      <c r="C30" s="232"/>
      <c r="D30" s="232"/>
      <c r="E30" s="232"/>
      <c r="F30" s="232"/>
      <c r="G30" s="238"/>
      <c r="H30" s="238"/>
      <c r="I30" s="232"/>
      <c r="J30" s="321"/>
      <c r="K30" s="235" t="s">
        <v>492</v>
      </c>
      <c r="L30" s="236" t="s">
        <v>494</v>
      </c>
      <c r="M30" s="237">
        <v>700000</v>
      </c>
    </row>
    <row r="31" spans="1:13" ht="21" customHeight="1" x14ac:dyDescent="0.15">
      <c r="A31" s="231"/>
      <c r="B31" s="232"/>
      <c r="C31" s="232"/>
      <c r="D31" s="232"/>
      <c r="E31" s="232"/>
      <c r="F31" s="232"/>
      <c r="G31" s="238"/>
      <c r="H31" s="238"/>
      <c r="I31" s="232"/>
      <c r="J31" s="321"/>
      <c r="K31" s="392" t="s">
        <v>446</v>
      </c>
      <c r="L31" s="392" t="s">
        <v>218</v>
      </c>
      <c r="M31" s="346">
        <f>SUM(M32:M33)</f>
        <v>2187080</v>
      </c>
    </row>
    <row r="32" spans="1:13" ht="21" customHeight="1" x14ac:dyDescent="0.15">
      <c r="A32" s="231"/>
      <c r="B32" s="232"/>
      <c r="C32" s="232"/>
      <c r="D32" s="232"/>
      <c r="E32" s="232"/>
      <c r="F32" s="232"/>
      <c r="G32" s="238"/>
      <c r="H32" s="238"/>
      <c r="I32" s="232"/>
      <c r="J32" s="321"/>
      <c r="K32" s="235" t="s">
        <v>447</v>
      </c>
      <c r="L32" s="236" t="s">
        <v>475</v>
      </c>
      <c r="M32" s="237">
        <v>595080</v>
      </c>
    </row>
    <row r="33" spans="1:51" ht="45" x14ac:dyDescent="0.15">
      <c r="A33" s="231"/>
      <c r="B33" s="232"/>
      <c r="C33" s="232"/>
      <c r="D33" s="232"/>
      <c r="E33" s="232"/>
      <c r="F33" s="232"/>
      <c r="G33" s="238"/>
      <c r="H33" s="238"/>
      <c r="I33" s="232"/>
      <c r="J33" s="321"/>
      <c r="K33" s="235" t="s">
        <v>448</v>
      </c>
      <c r="L33" s="236" t="s">
        <v>476</v>
      </c>
      <c r="M33" s="237">
        <v>1592000</v>
      </c>
    </row>
    <row r="34" spans="1:51" ht="21" customHeight="1" x14ac:dyDescent="0.15">
      <c r="A34" s="231"/>
      <c r="B34" s="232"/>
      <c r="C34" s="232"/>
      <c r="D34" s="232"/>
      <c r="E34" s="389">
        <v>113</v>
      </c>
      <c r="F34" s="389" t="s">
        <v>64</v>
      </c>
      <c r="G34" s="390">
        <v>0</v>
      </c>
      <c r="H34" s="435">
        <f>M34</f>
        <v>0</v>
      </c>
      <c r="I34" s="433">
        <f>H34-G34</f>
        <v>0</v>
      </c>
      <c r="J34" s="227" t="e">
        <f>H34/G34*100</f>
        <v>#DIV/0!</v>
      </c>
      <c r="K34" s="356" t="s">
        <v>222</v>
      </c>
      <c r="L34" s="356"/>
      <c r="M34" s="237">
        <v>0</v>
      </c>
    </row>
    <row r="35" spans="1:51" s="217" customFormat="1" ht="90" x14ac:dyDescent="0.15">
      <c r="A35" s="231"/>
      <c r="B35" s="232"/>
      <c r="C35" s="232"/>
      <c r="D35" s="232"/>
      <c r="E35" s="230">
        <v>114</v>
      </c>
      <c r="F35" s="230" t="s">
        <v>66</v>
      </c>
      <c r="G35" s="390">
        <v>23485830</v>
      </c>
      <c r="H35" s="435">
        <f>M35</f>
        <v>23485830</v>
      </c>
      <c r="I35" s="433">
        <f>H35-G35</f>
        <v>0</v>
      </c>
      <c r="J35" s="227">
        <f>H35/G35*100</f>
        <v>100</v>
      </c>
      <c r="K35" s="239" t="s">
        <v>216</v>
      </c>
      <c r="L35" s="357" t="s">
        <v>477</v>
      </c>
      <c r="M35" s="240">
        <v>23485830</v>
      </c>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row>
    <row r="36" spans="1:51" s="217" customFormat="1" ht="21" customHeight="1" x14ac:dyDescent="0.15">
      <c r="A36" s="231"/>
      <c r="B36" s="232"/>
      <c r="C36" s="232"/>
      <c r="D36" s="232"/>
      <c r="E36" s="389">
        <v>115</v>
      </c>
      <c r="F36" s="389" t="s">
        <v>114</v>
      </c>
      <c r="G36" s="390">
        <v>26890440</v>
      </c>
      <c r="H36" s="435">
        <f>M36</f>
        <v>26890440</v>
      </c>
      <c r="I36" s="433">
        <f>H36-G36</f>
        <v>0</v>
      </c>
      <c r="J36" s="227">
        <f>H36/G36*100</f>
        <v>100</v>
      </c>
      <c r="K36" s="570" t="s">
        <v>220</v>
      </c>
      <c r="L36" s="570"/>
      <c r="M36" s="241">
        <f>SUM(M37:M41)</f>
        <v>26890440</v>
      </c>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row>
    <row r="37" spans="1:51" ht="21" customHeight="1" x14ac:dyDescent="0.15">
      <c r="A37" s="231"/>
      <c r="B37" s="232"/>
      <c r="C37" s="232"/>
      <c r="D37" s="232"/>
      <c r="E37" s="326"/>
      <c r="F37" s="326"/>
      <c r="G37" s="327"/>
      <c r="H37" s="327"/>
      <c r="I37" s="326"/>
      <c r="J37" s="328"/>
      <c r="K37" s="235" t="s">
        <v>321</v>
      </c>
      <c r="L37" s="236" t="s">
        <v>478</v>
      </c>
      <c r="M37" s="237">
        <v>11592000</v>
      </c>
    </row>
    <row r="38" spans="1:51" ht="21" customHeight="1" x14ac:dyDescent="0.15">
      <c r="A38" s="231"/>
      <c r="B38" s="232"/>
      <c r="C38" s="232"/>
      <c r="D38" s="232"/>
      <c r="E38" s="232"/>
      <c r="F38" s="232"/>
      <c r="G38" s="238"/>
      <c r="H38" s="238"/>
      <c r="I38" s="238"/>
      <c r="J38" s="325"/>
      <c r="K38" s="348" t="s">
        <v>322</v>
      </c>
      <c r="L38" s="349" t="s">
        <v>479</v>
      </c>
      <c r="M38" s="345">
        <v>8952900</v>
      </c>
    </row>
    <row r="39" spans="1:51" ht="21" customHeight="1" x14ac:dyDescent="0.15">
      <c r="A39" s="231"/>
      <c r="B39" s="232"/>
      <c r="C39" s="232"/>
      <c r="D39" s="232"/>
      <c r="E39" s="232"/>
      <c r="F39" s="232"/>
      <c r="G39" s="238"/>
      <c r="H39" s="238"/>
      <c r="I39" s="238"/>
      <c r="J39" s="325"/>
      <c r="K39" s="348" t="s">
        <v>323</v>
      </c>
      <c r="L39" s="349" t="s">
        <v>480</v>
      </c>
      <c r="M39" s="345">
        <v>1031340</v>
      </c>
    </row>
    <row r="40" spans="1:51" ht="21" customHeight="1" x14ac:dyDescent="0.15">
      <c r="A40" s="231"/>
      <c r="B40" s="232"/>
      <c r="C40" s="232"/>
      <c r="D40" s="232"/>
      <c r="E40" s="232"/>
      <c r="F40" s="232"/>
      <c r="G40" s="238"/>
      <c r="H40" s="238"/>
      <c r="I40" s="238"/>
      <c r="J40" s="325"/>
      <c r="K40" s="348" t="s">
        <v>324</v>
      </c>
      <c r="L40" s="349" t="s">
        <v>481</v>
      </c>
      <c r="M40" s="345">
        <v>3265000</v>
      </c>
    </row>
    <row r="41" spans="1:51" ht="21" customHeight="1" x14ac:dyDescent="0.15">
      <c r="A41" s="231"/>
      <c r="B41" s="232"/>
      <c r="C41" s="232"/>
      <c r="D41" s="232"/>
      <c r="E41" s="396"/>
      <c r="F41" s="396"/>
      <c r="G41" s="242"/>
      <c r="H41" s="242"/>
      <c r="I41" s="242"/>
      <c r="J41" s="329"/>
      <c r="K41" s="348" t="s">
        <v>325</v>
      </c>
      <c r="L41" s="349" t="s">
        <v>482</v>
      </c>
      <c r="M41" s="345">
        <v>2049200</v>
      </c>
    </row>
    <row r="42" spans="1:51" ht="21" customHeight="1" x14ac:dyDescent="0.15">
      <c r="A42" s="231"/>
      <c r="B42" s="232"/>
      <c r="C42" s="396"/>
      <c r="D42" s="396"/>
      <c r="E42" s="396">
        <v>116</v>
      </c>
      <c r="F42" s="396" t="s">
        <v>13</v>
      </c>
      <c r="G42" s="390">
        <v>1000000</v>
      </c>
      <c r="H42" s="435">
        <f>M42</f>
        <v>2100000</v>
      </c>
      <c r="I42" s="433">
        <f t="shared" ref="I42:I49" si="0">H42-G42</f>
        <v>1100000</v>
      </c>
      <c r="J42" s="227">
        <f t="shared" ref="J42:J49" si="1">H42/G42*100</f>
        <v>210</v>
      </c>
      <c r="K42" s="442" t="s">
        <v>240</v>
      </c>
      <c r="L42" s="443" t="s">
        <v>566</v>
      </c>
      <c r="M42" s="444">
        <v>2100000</v>
      </c>
    </row>
    <row r="43" spans="1:51" ht="21" customHeight="1" x14ac:dyDescent="0.15">
      <c r="A43" s="243"/>
      <c r="B43" s="232"/>
      <c r="C43" s="232">
        <v>12</v>
      </c>
      <c r="D43" s="232" t="s">
        <v>21</v>
      </c>
      <c r="E43" s="546" t="s">
        <v>2</v>
      </c>
      <c r="F43" s="546"/>
      <c r="G43" s="242">
        <f>SUM(G44:G46)</f>
        <v>800000</v>
      </c>
      <c r="H43" s="242">
        <f>SUM(H44:H46)</f>
        <v>400000</v>
      </c>
      <c r="I43" s="433">
        <f t="shared" si="0"/>
        <v>-400000</v>
      </c>
      <c r="J43" s="227">
        <f t="shared" si="1"/>
        <v>50</v>
      </c>
      <c r="K43" s="559" t="s">
        <v>188</v>
      </c>
      <c r="L43" s="559"/>
      <c r="M43" s="244">
        <f>SUM(M44:M46)</f>
        <v>400000</v>
      </c>
    </row>
    <row r="44" spans="1:51" ht="21" customHeight="1" x14ac:dyDescent="0.15">
      <c r="A44" s="231"/>
      <c r="B44" s="232"/>
      <c r="C44" s="230"/>
      <c r="D44" s="230"/>
      <c r="E44" s="389">
        <v>121</v>
      </c>
      <c r="F44" s="389" t="s">
        <v>14</v>
      </c>
      <c r="G44" s="390">
        <v>0</v>
      </c>
      <c r="H44" s="435">
        <f>M44</f>
        <v>0</v>
      </c>
      <c r="I44" s="433">
        <f t="shared" si="0"/>
        <v>0</v>
      </c>
      <c r="J44" s="227" t="e">
        <f t="shared" si="1"/>
        <v>#DIV/0!</v>
      </c>
      <c r="K44" s="235" t="s">
        <v>223</v>
      </c>
      <c r="L44" s="245"/>
      <c r="M44" s="244">
        <v>0</v>
      </c>
    </row>
    <row r="45" spans="1:51" ht="21" customHeight="1" x14ac:dyDescent="0.15">
      <c r="A45" s="231"/>
      <c r="B45" s="232"/>
      <c r="C45" s="232"/>
      <c r="D45" s="232"/>
      <c r="E45" s="389">
        <v>122</v>
      </c>
      <c r="F45" s="389" t="s">
        <v>22</v>
      </c>
      <c r="G45" s="390">
        <v>0</v>
      </c>
      <c r="H45" s="435">
        <f>M45</f>
        <v>0</v>
      </c>
      <c r="I45" s="433">
        <f t="shared" si="0"/>
        <v>0</v>
      </c>
      <c r="J45" s="227" t="e">
        <f t="shared" si="1"/>
        <v>#DIV/0!</v>
      </c>
      <c r="K45" s="235" t="s">
        <v>224</v>
      </c>
      <c r="L45" s="236"/>
      <c r="M45" s="237">
        <v>0</v>
      </c>
    </row>
    <row r="46" spans="1:51" ht="21" customHeight="1" x14ac:dyDescent="0.15">
      <c r="A46" s="231"/>
      <c r="B46" s="232"/>
      <c r="C46" s="396"/>
      <c r="D46" s="396"/>
      <c r="E46" s="389">
        <v>123</v>
      </c>
      <c r="F46" s="389" t="s">
        <v>15</v>
      </c>
      <c r="G46" s="390">
        <v>800000</v>
      </c>
      <c r="H46" s="435">
        <f>M46</f>
        <v>400000</v>
      </c>
      <c r="I46" s="433">
        <f t="shared" si="0"/>
        <v>-400000</v>
      </c>
      <c r="J46" s="227">
        <f t="shared" si="1"/>
        <v>50</v>
      </c>
      <c r="K46" s="235" t="s">
        <v>177</v>
      </c>
      <c r="L46" s="236" t="s">
        <v>327</v>
      </c>
      <c r="M46" s="237">
        <v>400000</v>
      </c>
    </row>
    <row r="47" spans="1:51" ht="21" customHeight="1" x14ac:dyDescent="0.15">
      <c r="A47" s="231"/>
      <c r="B47" s="232"/>
      <c r="C47" s="232">
        <v>13</v>
      </c>
      <c r="D47" s="232" t="s">
        <v>23</v>
      </c>
      <c r="E47" s="546" t="s">
        <v>2</v>
      </c>
      <c r="F47" s="546"/>
      <c r="G47" s="242">
        <f>G48+G49+G52+G58+G64+G65+G66</f>
        <v>48812958</v>
      </c>
      <c r="H47" s="242">
        <f>H48+H49+H52+H58+H64+H65+H66</f>
        <v>48425735</v>
      </c>
      <c r="I47" s="433">
        <f t="shared" si="0"/>
        <v>-387223</v>
      </c>
      <c r="J47" s="227">
        <f t="shared" si="1"/>
        <v>99.206720887515161</v>
      </c>
      <c r="K47" s="559" t="s">
        <v>188</v>
      </c>
      <c r="L47" s="559"/>
      <c r="M47" s="330">
        <f>SUM(M48,M49,M52,M58,M64,M65,M66)</f>
        <v>48425735</v>
      </c>
    </row>
    <row r="48" spans="1:51" ht="21" customHeight="1" x14ac:dyDescent="0.15">
      <c r="A48" s="231"/>
      <c r="B48" s="232"/>
      <c r="C48" s="230"/>
      <c r="D48" s="230"/>
      <c r="E48" s="230">
        <v>131</v>
      </c>
      <c r="F48" s="230" t="s">
        <v>24</v>
      </c>
      <c r="G48" s="390">
        <v>0</v>
      </c>
      <c r="H48" s="435">
        <f>M48</f>
        <v>638400</v>
      </c>
      <c r="I48" s="433">
        <f t="shared" si="0"/>
        <v>638400</v>
      </c>
      <c r="J48" s="227" t="e">
        <f t="shared" si="1"/>
        <v>#DIV/0!</v>
      </c>
      <c r="K48" s="239" t="s">
        <v>178</v>
      </c>
      <c r="L48" s="355" t="s">
        <v>357</v>
      </c>
      <c r="M48" s="240">
        <v>638400</v>
      </c>
    </row>
    <row r="49" spans="1:13" ht="21" customHeight="1" x14ac:dyDescent="0.15">
      <c r="A49" s="231"/>
      <c r="B49" s="232"/>
      <c r="C49" s="232"/>
      <c r="D49" s="232"/>
      <c r="E49" s="389">
        <v>132</v>
      </c>
      <c r="F49" s="389" t="s">
        <v>57</v>
      </c>
      <c r="G49" s="390">
        <v>26517158</v>
      </c>
      <c r="H49" s="435">
        <f>M49</f>
        <v>24545355</v>
      </c>
      <c r="I49" s="433">
        <f t="shared" si="0"/>
        <v>-1971803</v>
      </c>
      <c r="J49" s="227">
        <f t="shared" si="1"/>
        <v>92.564048530389272</v>
      </c>
      <c r="K49" s="559" t="s">
        <v>188</v>
      </c>
      <c r="L49" s="559"/>
      <c r="M49" s="241">
        <f>SUM(M50:M51)</f>
        <v>24545355</v>
      </c>
    </row>
    <row r="50" spans="1:13" ht="45" x14ac:dyDescent="0.15">
      <c r="A50" s="231"/>
      <c r="B50" s="232"/>
      <c r="C50" s="232"/>
      <c r="D50" s="232"/>
      <c r="E50" s="230"/>
      <c r="F50" s="230"/>
      <c r="G50" s="233"/>
      <c r="H50" s="233"/>
      <c r="I50" s="230"/>
      <c r="J50" s="234"/>
      <c r="K50" s="235" t="s">
        <v>302</v>
      </c>
      <c r="L50" s="236" t="s">
        <v>699</v>
      </c>
      <c r="M50" s="503">
        <v>6065355</v>
      </c>
    </row>
    <row r="51" spans="1:13" ht="21" customHeight="1" x14ac:dyDescent="0.15">
      <c r="A51" s="231"/>
      <c r="B51" s="232"/>
      <c r="C51" s="232"/>
      <c r="D51" s="232"/>
      <c r="E51" s="232"/>
      <c r="F51" s="232"/>
      <c r="G51" s="238"/>
      <c r="H51" s="238"/>
      <c r="I51" s="232"/>
      <c r="J51" s="321"/>
      <c r="K51" s="352" t="s">
        <v>303</v>
      </c>
      <c r="L51" s="353" t="s">
        <v>399</v>
      </c>
      <c r="M51" s="354">
        <v>18480000</v>
      </c>
    </row>
    <row r="52" spans="1:13" ht="21" customHeight="1" x14ac:dyDescent="0.15">
      <c r="A52" s="231"/>
      <c r="B52" s="232"/>
      <c r="C52" s="232"/>
      <c r="D52" s="232"/>
      <c r="E52" s="389">
        <v>133</v>
      </c>
      <c r="F52" s="389" t="s">
        <v>25</v>
      </c>
      <c r="G52" s="390">
        <v>11180000</v>
      </c>
      <c r="H52" s="435">
        <f>M52</f>
        <v>9980000</v>
      </c>
      <c r="I52" s="433">
        <f>H52-G52</f>
        <v>-1200000</v>
      </c>
      <c r="J52" s="227">
        <f>H52/G52*100</f>
        <v>89.266547406082282</v>
      </c>
      <c r="K52" s="559" t="s">
        <v>188</v>
      </c>
      <c r="L52" s="559"/>
      <c r="M52" s="241">
        <f>SUM(M53:M57)</f>
        <v>9980000</v>
      </c>
    </row>
    <row r="53" spans="1:13" ht="21" customHeight="1" x14ac:dyDescent="0.15">
      <c r="A53" s="231"/>
      <c r="B53" s="232"/>
      <c r="C53" s="232"/>
      <c r="D53" s="232"/>
      <c r="E53" s="326"/>
      <c r="F53" s="326"/>
      <c r="G53" s="327"/>
      <c r="H53" s="327"/>
      <c r="I53" s="326"/>
      <c r="J53" s="328"/>
      <c r="K53" s="235" t="s">
        <v>304</v>
      </c>
      <c r="L53" s="245" t="s">
        <v>400</v>
      </c>
      <c r="M53" s="237">
        <v>3000000</v>
      </c>
    </row>
    <row r="54" spans="1:13" ht="21" customHeight="1" x14ac:dyDescent="0.15">
      <c r="A54" s="231"/>
      <c r="B54" s="232"/>
      <c r="C54" s="232"/>
      <c r="D54" s="232"/>
      <c r="E54" s="232"/>
      <c r="F54" s="232"/>
      <c r="G54" s="238"/>
      <c r="H54" s="238"/>
      <c r="I54" s="232"/>
      <c r="J54" s="321"/>
      <c r="K54" s="348" t="s">
        <v>305</v>
      </c>
      <c r="L54" s="349" t="s">
        <v>562</v>
      </c>
      <c r="M54" s="345">
        <v>6000000</v>
      </c>
    </row>
    <row r="55" spans="1:13" ht="21" customHeight="1" x14ac:dyDescent="0.15">
      <c r="A55" s="231"/>
      <c r="B55" s="232"/>
      <c r="C55" s="232"/>
      <c r="D55" s="232"/>
      <c r="E55" s="232"/>
      <c r="F55" s="232"/>
      <c r="G55" s="238"/>
      <c r="H55" s="238"/>
      <c r="I55" s="232"/>
      <c r="J55" s="321"/>
      <c r="K55" s="348" t="s">
        <v>306</v>
      </c>
      <c r="L55" s="246" t="s">
        <v>401</v>
      </c>
      <c r="M55" s="345">
        <v>60000</v>
      </c>
    </row>
    <row r="56" spans="1:13" ht="21" customHeight="1" x14ac:dyDescent="0.15">
      <c r="A56" s="231"/>
      <c r="B56" s="232"/>
      <c r="C56" s="232"/>
      <c r="D56" s="232"/>
      <c r="E56" s="232"/>
      <c r="F56" s="232"/>
      <c r="G56" s="238"/>
      <c r="H56" s="238"/>
      <c r="I56" s="232"/>
      <c r="J56" s="321"/>
      <c r="K56" s="358" t="s">
        <v>307</v>
      </c>
      <c r="L56" s="384" t="s">
        <v>402</v>
      </c>
      <c r="M56" s="385">
        <v>420000</v>
      </c>
    </row>
    <row r="57" spans="1:13" ht="21" customHeight="1" x14ac:dyDescent="0.15">
      <c r="A57" s="231"/>
      <c r="B57" s="232"/>
      <c r="C57" s="232"/>
      <c r="D57" s="232"/>
      <c r="E57" s="396"/>
      <c r="F57" s="396"/>
      <c r="G57" s="242"/>
      <c r="H57" s="242"/>
      <c r="I57" s="396"/>
      <c r="J57" s="331"/>
      <c r="K57" s="352" t="s">
        <v>308</v>
      </c>
      <c r="L57" s="349" t="s">
        <v>326</v>
      </c>
      <c r="M57" s="345">
        <v>500000</v>
      </c>
    </row>
    <row r="58" spans="1:13" ht="21" customHeight="1" x14ac:dyDescent="0.15">
      <c r="A58" s="231"/>
      <c r="B58" s="232"/>
      <c r="C58" s="232"/>
      <c r="D58" s="232"/>
      <c r="E58" s="389">
        <v>134</v>
      </c>
      <c r="F58" s="389" t="s">
        <v>26</v>
      </c>
      <c r="G58" s="390">
        <v>8667800</v>
      </c>
      <c r="H58" s="435">
        <f>M58</f>
        <v>9613980</v>
      </c>
      <c r="I58" s="433">
        <f>H58-G58</f>
        <v>946180</v>
      </c>
      <c r="J58" s="227">
        <f>H58/G58*100</f>
        <v>110.91603405708483</v>
      </c>
      <c r="K58" s="559" t="s">
        <v>188</v>
      </c>
      <c r="L58" s="559"/>
      <c r="M58" s="237">
        <f>SUM(M59:M63)</f>
        <v>9613980</v>
      </c>
    </row>
    <row r="59" spans="1:13" ht="21" customHeight="1" x14ac:dyDescent="0.15">
      <c r="A59" s="231"/>
      <c r="B59" s="232"/>
      <c r="C59" s="232"/>
      <c r="D59" s="232"/>
      <c r="E59" s="232"/>
      <c r="F59" s="232"/>
      <c r="G59" s="238"/>
      <c r="H59" s="238"/>
      <c r="I59" s="232"/>
      <c r="J59" s="321"/>
      <c r="K59" s="348" t="s">
        <v>358</v>
      </c>
      <c r="L59" s="349" t="s">
        <v>495</v>
      </c>
      <c r="M59" s="345">
        <v>2040000</v>
      </c>
    </row>
    <row r="60" spans="1:13" ht="21" customHeight="1" x14ac:dyDescent="0.15">
      <c r="A60" s="231"/>
      <c r="B60" s="232"/>
      <c r="C60" s="232"/>
      <c r="D60" s="232"/>
      <c r="E60" s="232"/>
      <c r="F60" s="232"/>
      <c r="G60" s="238"/>
      <c r="H60" s="238"/>
      <c r="I60" s="232"/>
      <c r="J60" s="321"/>
      <c r="K60" s="350" t="s">
        <v>309</v>
      </c>
      <c r="L60" s="246" t="s">
        <v>403</v>
      </c>
      <c r="M60" s="345">
        <v>1200000</v>
      </c>
    </row>
    <row r="61" spans="1:13" ht="21" customHeight="1" x14ac:dyDescent="0.15">
      <c r="A61" s="231"/>
      <c r="B61" s="232"/>
      <c r="C61" s="232"/>
      <c r="D61" s="232"/>
      <c r="E61" s="232"/>
      <c r="F61" s="232"/>
      <c r="G61" s="238"/>
      <c r="H61" s="238"/>
      <c r="I61" s="232"/>
      <c r="J61" s="321"/>
      <c r="K61" s="348" t="s">
        <v>310</v>
      </c>
      <c r="L61" s="246" t="s">
        <v>404</v>
      </c>
      <c r="M61" s="345">
        <v>280000</v>
      </c>
    </row>
    <row r="62" spans="1:13" ht="90" x14ac:dyDescent="0.15">
      <c r="A62" s="231"/>
      <c r="B62" s="232"/>
      <c r="C62" s="232"/>
      <c r="D62" s="232"/>
      <c r="E62" s="232"/>
      <c r="F62" s="232"/>
      <c r="G62" s="238"/>
      <c r="H62" s="238"/>
      <c r="I62" s="232"/>
      <c r="J62" s="321"/>
      <c r="K62" s="348" t="s">
        <v>311</v>
      </c>
      <c r="L62" s="349" t="s">
        <v>601</v>
      </c>
      <c r="M62" s="345">
        <v>5093980</v>
      </c>
    </row>
    <row r="63" spans="1:13" ht="21" customHeight="1" x14ac:dyDescent="0.15">
      <c r="A63" s="231"/>
      <c r="B63" s="232"/>
      <c r="C63" s="232"/>
      <c r="D63" s="232"/>
      <c r="E63" s="232"/>
      <c r="F63" s="232"/>
      <c r="G63" s="238"/>
      <c r="H63" s="238"/>
      <c r="I63" s="238"/>
      <c r="J63" s="325"/>
      <c r="K63" s="352" t="s">
        <v>312</v>
      </c>
      <c r="L63" s="246"/>
      <c r="M63" s="345">
        <v>1000000</v>
      </c>
    </row>
    <row r="64" spans="1:13" ht="21" customHeight="1" x14ac:dyDescent="0.15">
      <c r="A64" s="231"/>
      <c r="B64" s="232"/>
      <c r="C64" s="232"/>
      <c r="D64" s="232"/>
      <c r="E64" s="230">
        <v>135</v>
      </c>
      <c r="F64" s="230" t="s">
        <v>58</v>
      </c>
      <c r="G64" s="390">
        <v>1500000</v>
      </c>
      <c r="H64" s="435">
        <f>M64</f>
        <v>2700000</v>
      </c>
      <c r="I64" s="433">
        <f>H64-G64</f>
        <v>1200000</v>
      </c>
      <c r="J64" s="227">
        <f>H64/G64*100</f>
        <v>180</v>
      </c>
      <c r="K64" s="239" t="s">
        <v>179</v>
      </c>
      <c r="L64" s="353" t="s">
        <v>567</v>
      </c>
      <c r="M64" s="354">
        <v>2700000</v>
      </c>
    </row>
    <row r="65" spans="1:13" ht="21" customHeight="1" x14ac:dyDescent="0.15">
      <c r="A65" s="231"/>
      <c r="B65" s="232"/>
      <c r="C65" s="232"/>
      <c r="D65" s="232"/>
      <c r="E65" s="389">
        <v>136</v>
      </c>
      <c r="F65" s="389" t="s">
        <v>59</v>
      </c>
      <c r="G65" s="390">
        <v>0</v>
      </c>
      <c r="H65" s="435">
        <f>M65</f>
        <v>0</v>
      </c>
      <c r="I65" s="433">
        <f>H65-G65</f>
        <v>0</v>
      </c>
      <c r="J65" s="227" t="e">
        <f>H65/G65*100</f>
        <v>#DIV/0!</v>
      </c>
      <c r="K65" s="356" t="s">
        <v>225</v>
      </c>
      <c r="L65" s="356"/>
      <c r="M65" s="237">
        <v>0</v>
      </c>
    </row>
    <row r="66" spans="1:13" ht="20.100000000000001" customHeight="1" x14ac:dyDescent="0.15">
      <c r="A66" s="231"/>
      <c r="B66" s="232"/>
      <c r="C66" s="232"/>
      <c r="D66" s="232"/>
      <c r="E66" s="389">
        <v>137</v>
      </c>
      <c r="F66" s="389" t="s">
        <v>180</v>
      </c>
      <c r="G66" s="390">
        <v>948000</v>
      </c>
      <c r="H66" s="435">
        <f>M66</f>
        <v>948000</v>
      </c>
      <c r="I66" s="433">
        <f>H66-G66</f>
        <v>0</v>
      </c>
      <c r="J66" s="227">
        <f>H66/G66*100</f>
        <v>100</v>
      </c>
      <c r="K66" s="559" t="s">
        <v>188</v>
      </c>
      <c r="L66" s="559"/>
      <c r="M66" s="237">
        <f>SUM(M67:M68)</f>
        <v>948000</v>
      </c>
    </row>
    <row r="67" spans="1:13" ht="20.100000000000001" customHeight="1" x14ac:dyDescent="0.15">
      <c r="A67" s="231"/>
      <c r="B67" s="232"/>
      <c r="C67" s="232"/>
      <c r="D67" s="232"/>
      <c r="E67" s="247"/>
      <c r="F67" s="247"/>
      <c r="G67" s="332"/>
      <c r="H67" s="332"/>
      <c r="I67" s="230"/>
      <c r="J67" s="248"/>
      <c r="K67" s="235" t="s">
        <v>313</v>
      </c>
      <c r="L67" s="245" t="s">
        <v>328</v>
      </c>
      <c r="M67" s="237">
        <v>448000</v>
      </c>
    </row>
    <row r="68" spans="1:13" ht="21" customHeight="1" x14ac:dyDescent="0.15">
      <c r="A68" s="249"/>
      <c r="B68" s="396"/>
      <c r="C68" s="396"/>
      <c r="D68" s="396"/>
      <c r="E68" s="333"/>
      <c r="F68" s="333"/>
      <c r="G68" s="334"/>
      <c r="H68" s="334"/>
      <c r="I68" s="250"/>
      <c r="J68" s="335"/>
      <c r="K68" s="348" t="s">
        <v>314</v>
      </c>
      <c r="L68" s="349" t="s">
        <v>405</v>
      </c>
      <c r="M68" s="345">
        <v>500000</v>
      </c>
    </row>
    <row r="69" spans="1:13" ht="21" customHeight="1" x14ac:dyDescent="0.15">
      <c r="A69" s="243" t="s">
        <v>181</v>
      </c>
      <c r="B69" s="232" t="s">
        <v>232</v>
      </c>
      <c r="C69" s="396">
        <v>21</v>
      </c>
      <c r="D69" s="396" t="s">
        <v>111</v>
      </c>
      <c r="E69" s="575" t="s">
        <v>2</v>
      </c>
      <c r="F69" s="575"/>
      <c r="G69" s="242">
        <f>SUM(G70:G72)</f>
        <v>2000000</v>
      </c>
      <c r="H69" s="242">
        <f>SUM(H70:H72)</f>
        <v>4200000</v>
      </c>
      <c r="I69" s="433">
        <f t="shared" ref="I69:I74" si="2">H69-G69</f>
        <v>2200000</v>
      </c>
      <c r="J69" s="227">
        <f t="shared" ref="J69:J74" si="3">H69/G69*100</f>
        <v>210</v>
      </c>
      <c r="K69" s="561" t="s">
        <v>188</v>
      </c>
      <c r="L69" s="561"/>
      <c r="M69" s="345">
        <f>SUM(M70:M72)</f>
        <v>4200000</v>
      </c>
    </row>
    <row r="70" spans="1:13" ht="21" customHeight="1" x14ac:dyDescent="0.15">
      <c r="A70" s="231"/>
      <c r="B70" s="232"/>
      <c r="C70" s="232"/>
      <c r="D70" s="238"/>
      <c r="E70" s="242">
        <v>211</v>
      </c>
      <c r="F70" s="396" t="s">
        <v>111</v>
      </c>
      <c r="G70" s="390">
        <v>0</v>
      </c>
      <c r="H70" s="435">
        <f>M70</f>
        <v>0</v>
      </c>
      <c r="I70" s="433">
        <f t="shared" si="2"/>
        <v>0</v>
      </c>
      <c r="J70" s="227" t="e">
        <f t="shared" si="3"/>
        <v>#DIV/0!</v>
      </c>
      <c r="K70" s="350" t="s">
        <v>361</v>
      </c>
      <c r="L70" s="246"/>
      <c r="M70" s="345">
        <v>0</v>
      </c>
    </row>
    <row r="71" spans="1:13" ht="21" customHeight="1" x14ac:dyDescent="0.15">
      <c r="A71" s="231"/>
      <c r="B71" s="232"/>
      <c r="C71" s="232"/>
      <c r="D71" s="232"/>
      <c r="E71" s="389">
        <v>212</v>
      </c>
      <c r="F71" s="389" t="s">
        <v>110</v>
      </c>
      <c r="G71" s="390">
        <v>1000000</v>
      </c>
      <c r="H71" s="435">
        <f>M71</f>
        <v>4200000</v>
      </c>
      <c r="I71" s="433">
        <f t="shared" si="2"/>
        <v>3200000</v>
      </c>
      <c r="J71" s="227">
        <f t="shared" si="3"/>
        <v>420</v>
      </c>
      <c r="K71" s="235" t="s">
        <v>226</v>
      </c>
      <c r="L71" s="236" t="s">
        <v>600</v>
      </c>
      <c r="M71" s="237">
        <v>4200000</v>
      </c>
    </row>
    <row r="72" spans="1:13" ht="21" customHeight="1" x14ac:dyDescent="0.15">
      <c r="A72" s="249"/>
      <c r="B72" s="396"/>
      <c r="C72" s="396"/>
      <c r="D72" s="396"/>
      <c r="E72" s="389">
        <v>213</v>
      </c>
      <c r="F72" s="389" t="s">
        <v>51</v>
      </c>
      <c r="G72" s="390">
        <v>1000000</v>
      </c>
      <c r="H72" s="435">
        <f>M72</f>
        <v>0</v>
      </c>
      <c r="I72" s="433">
        <f t="shared" si="2"/>
        <v>-1000000</v>
      </c>
      <c r="J72" s="227">
        <f t="shared" si="3"/>
        <v>0</v>
      </c>
      <c r="K72" s="235" t="s">
        <v>227</v>
      </c>
      <c r="L72" s="245"/>
      <c r="M72" s="237">
        <v>0</v>
      </c>
    </row>
    <row r="73" spans="1:13" ht="21" customHeight="1" x14ac:dyDescent="0.15">
      <c r="A73" s="251" t="s">
        <v>134</v>
      </c>
      <c r="B73" s="230" t="s">
        <v>109</v>
      </c>
      <c r="C73" s="546" t="s">
        <v>2</v>
      </c>
      <c r="D73" s="546"/>
      <c r="E73" s="546"/>
      <c r="F73" s="546"/>
      <c r="G73" s="390">
        <f>G74+G80+G90+G99+G106+G114+G123+G138+G127+G133+G141+G150+G166+G174+G183+G192+G200+G209+G218+G226+G232+G238+G246+G254+G261+G269+G274</f>
        <v>8655452481</v>
      </c>
      <c r="H73" s="435">
        <f>H74+H80+H90+H99+H106+H114+H123+H138+H127+H133+H141+H150+H166+H174+H183+H192+H200+H209+H218+H226+H232+H238+H246+H254+H261+H269+H274</f>
        <v>8266030811</v>
      </c>
      <c r="I73" s="433">
        <f t="shared" si="2"/>
        <v>-389421670</v>
      </c>
      <c r="J73" s="227">
        <f t="shared" si="3"/>
        <v>95.500851389862774</v>
      </c>
      <c r="K73" s="559" t="s">
        <v>192</v>
      </c>
      <c r="L73" s="559"/>
      <c r="M73" s="452">
        <f>M74+M80+M90+M99+M106+M114+M123+M138+M127+M133+M141+M150+M166+M174+M183+M192+M200+M209+M218+M226+M232+M238+M246+M254+M261</f>
        <v>8112863001</v>
      </c>
    </row>
    <row r="74" spans="1:13" ht="21" customHeight="1" x14ac:dyDescent="0.15">
      <c r="A74" s="231"/>
      <c r="B74" s="232"/>
      <c r="C74" s="396">
        <v>31</v>
      </c>
      <c r="D74" s="396" t="s">
        <v>109</v>
      </c>
      <c r="E74" s="396">
        <v>311</v>
      </c>
      <c r="F74" s="396" t="s">
        <v>190</v>
      </c>
      <c r="G74" s="390">
        <v>319970668</v>
      </c>
      <c r="H74" s="435">
        <f>M74</f>
        <v>328124670</v>
      </c>
      <c r="I74" s="433">
        <f t="shared" si="2"/>
        <v>8154002</v>
      </c>
      <c r="J74" s="227">
        <f t="shared" si="3"/>
        <v>102.54835921397645</v>
      </c>
      <c r="K74" s="559" t="s">
        <v>188</v>
      </c>
      <c r="L74" s="559"/>
      <c r="M74" s="362">
        <f>SUM(M75:M79)</f>
        <v>328124670</v>
      </c>
    </row>
    <row r="75" spans="1:13" ht="67.5" x14ac:dyDescent="0.15">
      <c r="A75" s="231"/>
      <c r="B75" s="232"/>
      <c r="C75" s="230"/>
      <c r="D75" s="230"/>
      <c r="E75" s="230"/>
      <c r="F75" s="230"/>
      <c r="G75" s="233"/>
      <c r="H75" s="233"/>
      <c r="I75" s="230"/>
      <c r="J75" s="234"/>
      <c r="K75" s="235" t="s">
        <v>339</v>
      </c>
      <c r="L75" s="236" t="s">
        <v>583</v>
      </c>
      <c r="M75" s="346">
        <v>271910604</v>
      </c>
    </row>
    <row r="76" spans="1:13" ht="67.5" x14ac:dyDescent="0.15">
      <c r="A76" s="231"/>
      <c r="B76" s="232"/>
      <c r="C76" s="232"/>
      <c r="D76" s="232"/>
      <c r="E76" s="232"/>
      <c r="F76" s="232"/>
      <c r="G76" s="238"/>
      <c r="H76" s="238"/>
      <c r="I76" s="232"/>
      <c r="J76" s="321"/>
      <c r="K76" s="453" t="s">
        <v>483</v>
      </c>
      <c r="L76" s="349" t="s">
        <v>602</v>
      </c>
      <c r="M76" s="252">
        <v>22659700</v>
      </c>
    </row>
    <row r="77" spans="1:13" ht="24.95" customHeight="1" x14ac:dyDescent="0.15">
      <c r="A77" s="231"/>
      <c r="B77" s="232"/>
      <c r="C77" s="232"/>
      <c r="D77" s="232"/>
      <c r="E77" s="232"/>
      <c r="F77" s="232"/>
      <c r="G77" s="238"/>
      <c r="H77" s="238"/>
      <c r="I77" s="232"/>
      <c r="J77" s="321"/>
      <c r="K77" s="453" t="s">
        <v>692</v>
      </c>
      <c r="L77" s="349" t="s">
        <v>563</v>
      </c>
      <c r="M77" s="252">
        <v>15132000</v>
      </c>
    </row>
    <row r="78" spans="1:13" ht="45" x14ac:dyDescent="0.15">
      <c r="A78" s="231"/>
      <c r="B78" s="232"/>
      <c r="C78" s="232"/>
      <c r="D78" s="232"/>
      <c r="E78" s="232"/>
      <c r="F78" s="232"/>
      <c r="G78" s="238"/>
      <c r="H78" s="238"/>
      <c r="I78" s="232"/>
      <c r="J78" s="321"/>
      <c r="K78" s="348" t="s">
        <v>432</v>
      </c>
      <c r="L78" s="349" t="s">
        <v>434</v>
      </c>
      <c r="M78" s="252">
        <v>7857366</v>
      </c>
    </row>
    <row r="79" spans="1:13" ht="21" customHeight="1" x14ac:dyDescent="0.15">
      <c r="A79" s="231"/>
      <c r="B79" s="232"/>
      <c r="C79" s="232"/>
      <c r="D79" s="232"/>
      <c r="E79" s="232"/>
      <c r="F79" s="232"/>
      <c r="G79" s="238"/>
      <c r="H79" s="238"/>
      <c r="I79" s="232"/>
      <c r="J79" s="321"/>
      <c r="K79" s="348" t="s">
        <v>433</v>
      </c>
      <c r="L79" s="349" t="s">
        <v>574</v>
      </c>
      <c r="M79" s="252">
        <v>10565000</v>
      </c>
    </row>
    <row r="80" spans="1:13" ht="21" customHeight="1" x14ac:dyDescent="0.15">
      <c r="A80" s="231"/>
      <c r="B80" s="232"/>
      <c r="C80" s="232"/>
      <c r="D80" s="232"/>
      <c r="E80" s="437">
        <v>312</v>
      </c>
      <c r="F80" s="398" t="s">
        <v>298</v>
      </c>
      <c r="G80" s="438">
        <v>252000000</v>
      </c>
      <c r="H80" s="438">
        <f>M80</f>
        <v>222759000</v>
      </c>
      <c r="I80" s="437">
        <f>H80-G80</f>
        <v>-29241000</v>
      </c>
      <c r="J80" s="227">
        <f>H80/G80*100</f>
        <v>88.396428571428572</v>
      </c>
      <c r="K80" s="559" t="s">
        <v>188</v>
      </c>
      <c r="L80" s="559"/>
      <c r="M80" s="244">
        <f>SUM(M81:M89)</f>
        <v>222759000</v>
      </c>
    </row>
    <row r="81" spans="1:13" ht="21" customHeight="1" x14ac:dyDescent="0.15">
      <c r="A81" s="231"/>
      <c r="B81" s="232"/>
      <c r="C81" s="232"/>
      <c r="D81" s="232"/>
      <c r="E81" s="232"/>
      <c r="F81" s="238"/>
      <c r="G81" s="238"/>
      <c r="H81" s="238"/>
      <c r="I81" s="232"/>
      <c r="J81" s="321"/>
      <c r="K81" s="307" t="s">
        <v>366</v>
      </c>
      <c r="L81" s="246" t="s">
        <v>606</v>
      </c>
      <c r="M81" s="252">
        <v>208359000</v>
      </c>
    </row>
    <row r="82" spans="1:13" ht="21" customHeight="1" x14ac:dyDescent="0.15">
      <c r="A82" s="231"/>
      <c r="B82" s="232"/>
      <c r="C82" s="232"/>
      <c r="D82" s="232"/>
      <c r="E82" s="232"/>
      <c r="F82" s="238"/>
      <c r="G82" s="238"/>
      <c r="H82" s="238"/>
      <c r="I82" s="232"/>
      <c r="J82" s="321"/>
      <c r="K82" s="307" t="s">
        <v>364</v>
      </c>
      <c r="L82" s="349" t="s">
        <v>515</v>
      </c>
      <c r="M82" s="399">
        <v>1252000</v>
      </c>
    </row>
    <row r="83" spans="1:13" ht="21" customHeight="1" x14ac:dyDescent="0.15">
      <c r="A83" s="231"/>
      <c r="B83" s="232"/>
      <c r="C83" s="232"/>
      <c r="D83" s="232"/>
      <c r="E83" s="232"/>
      <c r="F83" s="238"/>
      <c r="G83" s="238"/>
      <c r="H83" s="238"/>
      <c r="I83" s="232"/>
      <c r="J83" s="321"/>
      <c r="K83" s="307" t="s">
        <v>340</v>
      </c>
      <c r="L83" s="349" t="s">
        <v>607</v>
      </c>
      <c r="M83" s="252">
        <v>150000</v>
      </c>
    </row>
    <row r="84" spans="1:13" ht="21" customHeight="1" x14ac:dyDescent="0.15">
      <c r="A84" s="231"/>
      <c r="B84" s="232"/>
      <c r="C84" s="232"/>
      <c r="D84" s="232"/>
      <c r="E84" s="232"/>
      <c r="F84" s="238"/>
      <c r="G84" s="238"/>
      <c r="H84" s="238"/>
      <c r="I84" s="232"/>
      <c r="J84" s="321"/>
      <c r="K84" s="307" t="s">
        <v>608</v>
      </c>
      <c r="L84" s="246" t="s">
        <v>609</v>
      </c>
      <c r="M84" s="252">
        <v>1278000</v>
      </c>
    </row>
    <row r="85" spans="1:13" ht="21" customHeight="1" x14ac:dyDescent="0.15">
      <c r="A85" s="231"/>
      <c r="B85" s="232"/>
      <c r="C85" s="232"/>
      <c r="D85" s="232"/>
      <c r="E85" s="232"/>
      <c r="F85" s="238"/>
      <c r="G85" s="238"/>
      <c r="H85" s="238"/>
      <c r="I85" s="232"/>
      <c r="J85" s="321"/>
      <c r="K85" s="400" t="s">
        <v>610</v>
      </c>
      <c r="L85" s="349" t="s">
        <v>611</v>
      </c>
      <c r="M85" s="252">
        <v>1683000</v>
      </c>
    </row>
    <row r="86" spans="1:13" ht="21" customHeight="1" x14ac:dyDescent="0.15">
      <c r="A86" s="231"/>
      <c r="B86" s="232"/>
      <c r="C86" s="232"/>
      <c r="D86" s="232"/>
      <c r="E86" s="232"/>
      <c r="F86" s="238"/>
      <c r="G86" s="238"/>
      <c r="H86" s="238"/>
      <c r="I86" s="232"/>
      <c r="J86" s="321"/>
      <c r="K86" s="401" t="s">
        <v>612</v>
      </c>
      <c r="L86" s="349" t="s">
        <v>613</v>
      </c>
      <c r="M86" s="252">
        <v>2463040</v>
      </c>
    </row>
    <row r="87" spans="1:13" ht="21" customHeight="1" x14ac:dyDescent="0.15">
      <c r="A87" s="231"/>
      <c r="B87" s="232"/>
      <c r="C87" s="232"/>
      <c r="D87" s="232"/>
      <c r="E87" s="232"/>
      <c r="F87" s="238"/>
      <c r="G87" s="238"/>
      <c r="H87" s="238"/>
      <c r="I87" s="232"/>
      <c r="J87" s="321"/>
      <c r="K87" s="307" t="s">
        <v>360</v>
      </c>
      <c r="L87" s="349" t="s">
        <v>614</v>
      </c>
      <c r="M87" s="399">
        <v>4363000</v>
      </c>
    </row>
    <row r="88" spans="1:13" ht="21" customHeight="1" x14ac:dyDescent="0.15">
      <c r="A88" s="231"/>
      <c r="B88" s="232"/>
      <c r="C88" s="232"/>
      <c r="D88" s="232"/>
      <c r="E88" s="232"/>
      <c r="F88" s="238"/>
      <c r="G88" s="238"/>
      <c r="H88" s="238"/>
      <c r="I88" s="232"/>
      <c r="J88" s="321"/>
      <c r="K88" s="400" t="s">
        <v>615</v>
      </c>
      <c r="L88" s="349" t="s">
        <v>616</v>
      </c>
      <c r="M88" s="399">
        <v>210000</v>
      </c>
    </row>
    <row r="89" spans="1:13" ht="21" customHeight="1" x14ac:dyDescent="0.15">
      <c r="A89" s="231"/>
      <c r="B89" s="232"/>
      <c r="C89" s="232"/>
      <c r="D89" s="232"/>
      <c r="E89" s="232"/>
      <c r="F89" s="238"/>
      <c r="G89" s="238"/>
      <c r="H89" s="238"/>
      <c r="I89" s="232"/>
      <c r="J89" s="321"/>
      <c r="K89" s="402" t="s">
        <v>209</v>
      </c>
      <c r="L89" s="353" t="s">
        <v>435</v>
      </c>
      <c r="M89" s="403">
        <v>3000960</v>
      </c>
    </row>
    <row r="90" spans="1:13" ht="21" customHeight="1" x14ac:dyDescent="0.15">
      <c r="A90" s="231"/>
      <c r="B90" s="232"/>
      <c r="C90" s="232"/>
      <c r="D90" s="232"/>
      <c r="E90" s="437">
        <v>313</v>
      </c>
      <c r="F90" s="439" t="s">
        <v>347</v>
      </c>
      <c r="G90" s="438">
        <v>45000000</v>
      </c>
      <c r="H90" s="438">
        <f>M90</f>
        <v>45000000</v>
      </c>
      <c r="I90" s="437">
        <f>H90-G90</f>
        <v>0</v>
      </c>
      <c r="J90" s="227">
        <f>H90/G90*100</f>
        <v>100</v>
      </c>
      <c r="K90" s="559" t="s">
        <v>188</v>
      </c>
      <c r="L90" s="559"/>
      <c r="M90" s="454">
        <f>SUM(M91:M98)</f>
        <v>45000000</v>
      </c>
    </row>
    <row r="91" spans="1:13" ht="21" customHeight="1" x14ac:dyDescent="0.15">
      <c r="A91" s="231"/>
      <c r="B91" s="232"/>
      <c r="C91" s="232"/>
      <c r="D91" s="232"/>
      <c r="E91" s="232"/>
      <c r="F91" s="323"/>
      <c r="G91" s="238"/>
      <c r="H91" s="238"/>
      <c r="I91" s="232"/>
      <c r="J91" s="321"/>
      <c r="K91" s="455" t="s">
        <v>336</v>
      </c>
      <c r="L91" s="349" t="s">
        <v>457</v>
      </c>
      <c r="M91" s="404">
        <v>5183940</v>
      </c>
    </row>
    <row r="92" spans="1:13" ht="22.5" x14ac:dyDescent="0.15">
      <c r="A92" s="231"/>
      <c r="B92" s="232"/>
      <c r="C92" s="232"/>
      <c r="D92" s="232"/>
      <c r="E92" s="232"/>
      <c r="F92" s="238"/>
      <c r="G92" s="238"/>
      <c r="H92" s="238"/>
      <c r="I92" s="232"/>
      <c r="J92" s="321"/>
      <c r="K92" s="455" t="s">
        <v>353</v>
      </c>
      <c r="L92" s="349" t="s">
        <v>534</v>
      </c>
      <c r="M92" s="404">
        <v>6615000</v>
      </c>
    </row>
    <row r="93" spans="1:13" ht="21" customHeight="1" x14ac:dyDescent="0.15">
      <c r="A93" s="231"/>
      <c r="B93" s="232"/>
      <c r="C93" s="232"/>
      <c r="D93" s="232"/>
      <c r="E93" s="232"/>
      <c r="F93" s="238"/>
      <c r="G93" s="238"/>
      <c r="H93" s="238"/>
      <c r="I93" s="232"/>
      <c r="J93" s="321"/>
      <c r="K93" s="307" t="s">
        <v>348</v>
      </c>
      <c r="L93" s="349" t="s">
        <v>533</v>
      </c>
      <c r="M93" s="404">
        <v>765000</v>
      </c>
    </row>
    <row r="94" spans="1:13" ht="21" customHeight="1" x14ac:dyDescent="0.15">
      <c r="A94" s="231"/>
      <c r="B94" s="232"/>
      <c r="C94" s="232"/>
      <c r="D94" s="232"/>
      <c r="E94" s="232"/>
      <c r="F94" s="238"/>
      <c r="G94" s="238"/>
      <c r="H94" s="238"/>
      <c r="I94" s="232"/>
      <c r="J94" s="321"/>
      <c r="K94" s="307" t="s">
        <v>579</v>
      </c>
      <c r="L94" s="349" t="s">
        <v>580</v>
      </c>
      <c r="M94" s="404">
        <v>2250000</v>
      </c>
    </row>
    <row r="95" spans="1:13" ht="21" customHeight="1" x14ac:dyDescent="0.15">
      <c r="A95" s="231"/>
      <c r="B95" s="232"/>
      <c r="C95" s="232"/>
      <c r="D95" s="232"/>
      <c r="E95" s="232"/>
      <c r="F95" s="238"/>
      <c r="G95" s="238"/>
      <c r="H95" s="238"/>
      <c r="I95" s="232"/>
      <c r="J95" s="321"/>
      <c r="K95" s="307" t="s">
        <v>354</v>
      </c>
      <c r="L95" s="349" t="s">
        <v>458</v>
      </c>
      <c r="M95" s="404">
        <v>7389120</v>
      </c>
    </row>
    <row r="96" spans="1:13" ht="21" customHeight="1" x14ac:dyDescent="0.15">
      <c r="A96" s="231"/>
      <c r="B96" s="232"/>
      <c r="C96" s="232"/>
      <c r="D96" s="232"/>
      <c r="E96" s="232"/>
      <c r="F96" s="238"/>
      <c r="G96" s="238"/>
      <c r="H96" s="238"/>
      <c r="I96" s="232"/>
      <c r="J96" s="321"/>
      <c r="K96" s="455" t="s">
        <v>355</v>
      </c>
      <c r="L96" s="349" t="s">
        <v>459</v>
      </c>
      <c r="M96" s="404">
        <v>18600000</v>
      </c>
    </row>
    <row r="97" spans="1:13" ht="21" customHeight="1" x14ac:dyDescent="0.15">
      <c r="A97" s="231"/>
      <c r="B97" s="232"/>
      <c r="C97" s="232"/>
      <c r="D97" s="232"/>
      <c r="E97" s="232"/>
      <c r="F97" s="238"/>
      <c r="G97" s="238"/>
      <c r="H97" s="238"/>
      <c r="I97" s="232"/>
      <c r="J97" s="321"/>
      <c r="K97" s="455" t="s">
        <v>356</v>
      </c>
      <c r="L97" s="349" t="s">
        <v>582</v>
      </c>
      <c r="M97" s="404">
        <v>2996940</v>
      </c>
    </row>
    <row r="98" spans="1:13" ht="21" customHeight="1" x14ac:dyDescent="0.15">
      <c r="A98" s="231"/>
      <c r="B98" s="232"/>
      <c r="C98" s="232"/>
      <c r="D98" s="232"/>
      <c r="E98" s="440"/>
      <c r="F98" s="242"/>
      <c r="G98" s="238"/>
      <c r="H98" s="238"/>
      <c r="I98" s="232"/>
      <c r="J98" s="321"/>
      <c r="K98" s="455" t="s">
        <v>340</v>
      </c>
      <c r="L98" s="349" t="s">
        <v>581</v>
      </c>
      <c r="M98" s="404">
        <v>1200000</v>
      </c>
    </row>
    <row r="99" spans="1:13" ht="21" customHeight="1" x14ac:dyDescent="0.15">
      <c r="A99" s="231"/>
      <c r="B99" s="232"/>
      <c r="C99" s="232"/>
      <c r="D99" s="232"/>
      <c r="E99" s="440">
        <v>314</v>
      </c>
      <c r="F99" s="242" t="s">
        <v>431</v>
      </c>
      <c r="G99" s="438">
        <v>221000000</v>
      </c>
      <c r="H99" s="438">
        <f>M99</f>
        <v>202080000</v>
      </c>
      <c r="I99" s="437">
        <f>H99-G99</f>
        <v>-18920000</v>
      </c>
      <c r="J99" s="227">
        <f>H99/G99*100</f>
        <v>91.438914027149323</v>
      </c>
      <c r="K99" s="559" t="s">
        <v>188</v>
      </c>
      <c r="L99" s="559"/>
      <c r="M99" s="252">
        <f>SUM(M100:M105)</f>
        <v>202080000</v>
      </c>
    </row>
    <row r="100" spans="1:13" ht="22.5" x14ac:dyDescent="0.15">
      <c r="A100" s="231"/>
      <c r="B100" s="232"/>
      <c r="C100" s="232"/>
      <c r="D100" s="232"/>
      <c r="E100" s="230"/>
      <c r="F100" s="233"/>
      <c r="G100" s="233"/>
      <c r="H100" s="233"/>
      <c r="I100" s="230"/>
      <c r="J100" s="234"/>
      <c r="K100" s="255" t="s">
        <v>19</v>
      </c>
      <c r="L100" s="236" t="s">
        <v>618</v>
      </c>
      <c r="M100" s="252">
        <f>106080000+86640000</f>
        <v>192720000</v>
      </c>
    </row>
    <row r="101" spans="1:13" ht="21" customHeight="1" x14ac:dyDescent="0.15">
      <c r="A101" s="231"/>
      <c r="B101" s="232"/>
      <c r="C101" s="232"/>
      <c r="D101" s="232"/>
      <c r="E101" s="232"/>
      <c r="F101" s="238"/>
      <c r="G101" s="238"/>
      <c r="H101" s="238"/>
      <c r="I101" s="232"/>
      <c r="J101" s="321"/>
      <c r="K101" s="401" t="s">
        <v>619</v>
      </c>
      <c r="L101" s="236" t="s">
        <v>620</v>
      </c>
      <c r="M101" s="252">
        <v>3000000</v>
      </c>
    </row>
    <row r="102" spans="1:13" ht="21" customHeight="1" x14ac:dyDescent="0.15">
      <c r="A102" s="231"/>
      <c r="B102" s="232"/>
      <c r="C102" s="232"/>
      <c r="D102" s="232"/>
      <c r="E102" s="232"/>
      <c r="F102" s="238"/>
      <c r="G102" s="238"/>
      <c r="H102" s="238"/>
      <c r="I102" s="232"/>
      <c r="J102" s="321"/>
      <c r="K102" s="307" t="s">
        <v>364</v>
      </c>
      <c r="L102" s="245" t="s">
        <v>519</v>
      </c>
      <c r="M102" s="252">
        <v>563400</v>
      </c>
    </row>
    <row r="103" spans="1:13" ht="22.5" x14ac:dyDescent="0.15">
      <c r="A103" s="231"/>
      <c r="B103" s="232"/>
      <c r="C103" s="232"/>
      <c r="D103" s="232"/>
      <c r="E103" s="232"/>
      <c r="F103" s="238"/>
      <c r="G103" s="238"/>
      <c r="H103" s="238"/>
      <c r="I103" s="232"/>
      <c r="J103" s="321"/>
      <c r="K103" s="307" t="s">
        <v>351</v>
      </c>
      <c r="L103" s="236" t="s">
        <v>621</v>
      </c>
      <c r="M103" s="252">
        <v>2424000</v>
      </c>
    </row>
    <row r="104" spans="1:13" ht="21" customHeight="1" x14ac:dyDescent="0.15">
      <c r="A104" s="231"/>
      <c r="B104" s="232"/>
      <c r="C104" s="232"/>
      <c r="D104" s="232"/>
      <c r="E104" s="232"/>
      <c r="F104" s="238"/>
      <c r="G104" s="238"/>
      <c r="H104" s="238"/>
      <c r="I104" s="232"/>
      <c r="J104" s="321"/>
      <c r="K104" s="307" t="s">
        <v>470</v>
      </c>
      <c r="L104" s="245" t="s">
        <v>622</v>
      </c>
      <c r="M104" s="252">
        <v>171000</v>
      </c>
    </row>
    <row r="105" spans="1:13" ht="21" customHeight="1" x14ac:dyDescent="0.15">
      <c r="A105" s="231"/>
      <c r="B105" s="232"/>
      <c r="C105" s="232"/>
      <c r="D105" s="232"/>
      <c r="E105" s="232"/>
      <c r="F105" s="242"/>
      <c r="G105" s="238"/>
      <c r="H105" s="238"/>
      <c r="I105" s="232"/>
      <c r="J105" s="321"/>
      <c r="K105" s="307" t="s">
        <v>209</v>
      </c>
      <c r="L105" s="245" t="s">
        <v>557</v>
      </c>
      <c r="M105" s="252">
        <v>3201600</v>
      </c>
    </row>
    <row r="106" spans="1:13" ht="21" customHeight="1" x14ac:dyDescent="0.15">
      <c r="A106" s="231"/>
      <c r="B106" s="232"/>
      <c r="C106" s="232"/>
      <c r="D106" s="232"/>
      <c r="E106" s="437">
        <v>315</v>
      </c>
      <c r="F106" s="242" t="s">
        <v>417</v>
      </c>
      <c r="G106" s="438">
        <v>255000000</v>
      </c>
      <c r="H106" s="438">
        <f>M106</f>
        <v>226640000</v>
      </c>
      <c r="I106" s="437">
        <f>H106-G106</f>
        <v>-28360000</v>
      </c>
      <c r="J106" s="227">
        <f>H106/G106*100</f>
        <v>88.878431372549016</v>
      </c>
      <c r="K106" s="559" t="s">
        <v>188</v>
      </c>
      <c r="L106" s="559"/>
      <c r="M106" s="252">
        <f>SUM(M107:M113)</f>
        <v>226640000</v>
      </c>
    </row>
    <row r="107" spans="1:13" ht="33.75" x14ac:dyDescent="0.15">
      <c r="A107" s="231"/>
      <c r="B107" s="232"/>
      <c r="C107" s="232"/>
      <c r="D107" s="232"/>
      <c r="E107" s="232"/>
      <c r="F107" s="238"/>
      <c r="G107" s="238"/>
      <c r="H107" s="238"/>
      <c r="I107" s="232"/>
      <c r="J107" s="321"/>
      <c r="K107" s="255" t="s">
        <v>19</v>
      </c>
      <c r="L107" s="236" t="s">
        <v>623</v>
      </c>
      <c r="M107" s="244">
        <f>(59*380000*9)+(380000*20)+(380000*17)</f>
        <v>215840000</v>
      </c>
    </row>
    <row r="108" spans="1:13" ht="45" x14ac:dyDescent="0.15">
      <c r="A108" s="256"/>
      <c r="B108" s="232"/>
      <c r="C108" s="257"/>
      <c r="D108" s="232"/>
      <c r="E108" s="232"/>
      <c r="F108" s="238"/>
      <c r="G108" s="238"/>
      <c r="H108" s="238"/>
      <c r="I108" s="232"/>
      <c r="J108" s="321"/>
      <c r="K108" s="401" t="s">
        <v>619</v>
      </c>
      <c r="L108" s="349" t="s">
        <v>624</v>
      </c>
      <c r="M108" s="406">
        <v>2240000</v>
      </c>
    </row>
    <row r="109" spans="1:13" ht="21" customHeight="1" x14ac:dyDescent="0.15">
      <c r="A109" s="256"/>
      <c r="B109" s="232"/>
      <c r="C109" s="257"/>
      <c r="D109" s="232"/>
      <c r="E109" s="232"/>
      <c r="F109" s="238"/>
      <c r="G109" s="238"/>
      <c r="H109" s="238"/>
      <c r="I109" s="232"/>
      <c r="J109" s="321"/>
      <c r="K109" s="307" t="s">
        <v>364</v>
      </c>
      <c r="L109" s="236" t="s">
        <v>556</v>
      </c>
      <c r="M109" s="252">
        <v>939000</v>
      </c>
    </row>
    <row r="110" spans="1:13" ht="21" customHeight="1" x14ac:dyDescent="0.15">
      <c r="A110" s="256"/>
      <c r="B110" s="232"/>
      <c r="C110" s="257"/>
      <c r="D110" s="232"/>
      <c r="E110" s="232"/>
      <c r="F110" s="238"/>
      <c r="G110" s="238"/>
      <c r="H110" s="238"/>
      <c r="I110" s="232"/>
      <c r="J110" s="321"/>
      <c r="K110" s="307" t="s">
        <v>351</v>
      </c>
      <c r="L110" s="245" t="s">
        <v>625</v>
      </c>
      <c r="M110" s="252">
        <v>1980000</v>
      </c>
    </row>
    <row r="111" spans="1:13" ht="21" customHeight="1" x14ac:dyDescent="0.15">
      <c r="A111" s="256"/>
      <c r="B111" s="232"/>
      <c r="C111" s="257"/>
      <c r="D111" s="232"/>
      <c r="E111" s="232"/>
      <c r="F111" s="238"/>
      <c r="G111" s="238"/>
      <c r="H111" s="238"/>
      <c r="I111" s="232"/>
      <c r="J111" s="321"/>
      <c r="K111" s="307" t="s">
        <v>615</v>
      </c>
      <c r="L111" s="245" t="s">
        <v>626</v>
      </c>
      <c r="M111" s="252">
        <v>159000</v>
      </c>
    </row>
    <row r="112" spans="1:13" ht="21" customHeight="1" x14ac:dyDescent="0.15">
      <c r="A112" s="256"/>
      <c r="B112" s="232"/>
      <c r="C112" s="257"/>
      <c r="D112" s="232"/>
      <c r="E112" s="232"/>
      <c r="F112" s="238"/>
      <c r="G112" s="238"/>
      <c r="H112" s="238"/>
      <c r="I112" s="232"/>
      <c r="J112" s="321"/>
      <c r="K112" s="307" t="s">
        <v>627</v>
      </c>
      <c r="L112" s="245" t="s">
        <v>628</v>
      </c>
      <c r="M112" s="252">
        <v>200000</v>
      </c>
    </row>
    <row r="113" spans="1:13" ht="21" customHeight="1" x14ac:dyDescent="0.15">
      <c r="A113" s="256"/>
      <c r="B113" s="232"/>
      <c r="C113" s="257"/>
      <c r="D113" s="232"/>
      <c r="E113" s="232"/>
      <c r="F113" s="238"/>
      <c r="G113" s="238"/>
      <c r="H113" s="238"/>
      <c r="I113" s="232"/>
      <c r="J113" s="321"/>
      <c r="K113" s="307" t="s">
        <v>209</v>
      </c>
      <c r="L113" s="245" t="s">
        <v>557</v>
      </c>
      <c r="M113" s="252">
        <v>5282000</v>
      </c>
    </row>
    <row r="114" spans="1:13" ht="21" customHeight="1" x14ac:dyDescent="0.15">
      <c r="A114" s="256"/>
      <c r="B114" s="232"/>
      <c r="C114" s="257"/>
      <c r="D114" s="232"/>
      <c r="E114" s="437">
        <v>316</v>
      </c>
      <c r="F114" s="407" t="s">
        <v>203</v>
      </c>
      <c r="G114" s="438">
        <v>182296682</v>
      </c>
      <c r="H114" s="438">
        <f>M114</f>
        <v>166367560</v>
      </c>
      <c r="I114" s="437">
        <f>H114-G114</f>
        <v>-15929122</v>
      </c>
      <c r="J114" s="227">
        <f>H114/G114*100</f>
        <v>91.261979194991611</v>
      </c>
      <c r="K114" s="559" t="s">
        <v>188</v>
      </c>
      <c r="L114" s="559"/>
      <c r="M114" s="456">
        <f>SUM(M115:M122)</f>
        <v>166367560</v>
      </c>
    </row>
    <row r="115" spans="1:13" ht="22.5" x14ac:dyDescent="0.15">
      <c r="A115" s="256"/>
      <c r="B115" s="232"/>
      <c r="C115" s="232"/>
      <c r="D115" s="257"/>
      <c r="E115" s="230"/>
      <c r="F115" s="408"/>
      <c r="G115" s="238"/>
      <c r="H115" s="238"/>
      <c r="I115" s="232"/>
      <c r="J115" s="321"/>
      <c r="K115" s="457" t="s">
        <v>207</v>
      </c>
      <c r="L115" s="458" t="s">
        <v>584</v>
      </c>
      <c r="M115" s="459">
        <v>143440640</v>
      </c>
    </row>
    <row r="116" spans="1:13" ht="22.5" x14ac:dyDescent="0.15">
      <c r="A116" s="256"/>
      <c r="B116" s="232"/>
      <c r="C116" s="232"/>
      <c r="D116" s="257"/>
      <c r="E116" s="232"/>
      <c r="F116" s="238"/>
      <c r="G116" s="238"/>
      <c r="H116" s="238"/>
      <c r="I116" s="232"/>
      <c r="J116" s="248"/>
      <c r="K116" s="460" t="s">
        <v>337</v>
      </c>
      <c r="L116" s="461" t="s">
        <v>585</v>
      </c>
      <c r="M116" s="462">
        <v>900000</v>
      </c>
    </row>
    <row r="117" spans="1:13" ht="21" customHeight="1" x14ac:dyDescent="0.15">
      <c r="A117" s="256"/>
      <c r="B117" s="232"/>
      <c r="C117" s="232"/>
      <c r="D117" s="257"/>
      <c r="E117" s="232"/>
      <c r="F117" s="238"/>
      <c r="G117" s="238"/>
      <c r="H117" s="238"/>
      <c r="I117" s="232"/>
      <c r="J117" s="248"/>
      <c r="K117" s="463" t="s">
        <v>208</v>
      </c>
      <c r="L117" s="464" t="s">
        <v>460</v>
      </c>
      <c r="M117" s="462">
        <v>990000</v>
      </c>
    </row>
    <row r="118" spans="1:13" ht="21" customHeight="1" x14ac:dyDescent="0.15">
      <c r="A118" s="256"/>
      <c r="B118" s="232"/>
      <c r="C118" s="232"/>
      <c r="D118" s="257"/>
      <c r="E118" s="232"/>
      <c r="F118" s="238"/>
      <c r="G118" s="238"/>
      <c r="H118" s="238"/>
      <c r="I118" s="232"/>
      <c r="J118" s="248"/>
      <c r="K118" s="463" t="s">
        <v>360</v>
      </c>
      <c r="L118" s="464" t="s">
        <v>589</v>
      </c>
      <c r="M118" s="462">
        <v>3251000</v>
      </c>
    </row>
    <row r="119" spans="1:13" ht="22.5" x14ac:dyDescent="0.15">
      <c r="A119" s="256"/>
      <c r="B119" s="232"/>
      <c r="C119" s="232"/>
      <c r="D119" s="257"/>
      <c r="E119" s="232"/>
      <c r="F119" s="238"/>
      <c r="G119" s="336"/>
      <c r="H119" s="336"/>
      <c r="I119" s="232"/>
      <c r="J119" s="248"/>
      <c r="K119" s="463" t="s">
        <v>338</v>
      </c>
      <c r="L119" s="461" t="s">
        <v>586</v>
      </c>
      <c r="M119" s="462">
        <v>2762880</v>
      </c>
    </row>
    <row r="120" spans="1:13" ht="33.75" x14ac:dyDescent="0.15">
      <c r="A120" s="256"/>
      <c r="B120" s="232"/>
      <c r="C120" s="232"/>
      <c r="D120" s="257"/>
      <c r="E120" s="232"/>
      <c r="F120" s="238"/>
      <c r="G120" s="336"/>
      <c r="H120" s="336"/>
      <c r="I120" s="232"/>
      <c r="J120" s="248"/>
      <c r="K120" s="463" t="s">
        <v>412</v>
      </c>
      <c r="L120" s="461" t="s">
        <v>587</v>
      </c>
      <c r="M120" s="462">
        <v>310000</v>
      </c>
    </row>
    <row r="121" spans="1:13" ht="22.5" x14ac:dyDescent="0.15">
      <c r="A121" s="256"/>
      <c r="B121" s="232"/>
      <c r="C121" s="232"/>
      <c r="D121" s="257"/>
      <c r="E121" s="232"/>
      <c r="F121" s="238"/>
      <c r="G121" s="336"/>
      <c r="H121" s="336"/>
      <c r="I121" s="232"/>
      <c r="J121" s="248"/>
      <c r="K121" s="463" t="s">
        <v>406</v>
      </c>
      <c r="L121" s="461" t="s">
        <v>590</v>
      </c>
      <c r="M121" s="462">
        <v>2463040</v>
      </c>
    </row>
    <row r="122" spans="1:13" ht="22.5" x14ac:dyDescent="0.15">
      <c r="A122" s="256"/>
      <c r="B122" s="232"/>
      <c r="C122" s="232"/>
      <c r="D122" s="257"/>
      <c r="E122" s="440"/>
      <c r="F122" s="242"/>
      <c r="G122" s="336"/>
      <c r="H122" s="336"/>
      <c r="I122" s="232"/>
      <c r="J122" s="248"/>
      <c r="K122" s="465" t="s">
        <v>209</v>
      </c>
      <c r="L122" s="458" t="s">
        <v>588</v>
      </c>
      <c r="M122" s="459">
        <v>12250000</v>
      </c>
    </row>
    <row r="123" spans="1:13" ht="21" customHeight="1" x14ac:dyDescent="0.15">
      <c r="A123" s="256"/>
      <c r="B123" s="232"/>
      <c r="C123" s="232"/>
      <c r="D123" s="257"/>
      <c r="E123" s="440">
        <v>317</v>
      </c>
      <c r="F123" s="409" t="s">
        <v>205</v>
      </c>
      <c r="G123" s="438">
        <v>100000000</v>
      </c>
      <c r="H123" s="438">
        <f>M123</f>
        <v>100000000</v>
      </c>
      <c r="I123" s="437">
        <f>H123-G123</f>
        <v>0</v>
      </c>
      <c r="J123" s="227">
        <f>H123/G123*100</f>
        <v>100</v>
      </c>
      <c r="K123" s="561" t="s">
        <v>188</v>
      </c>
      <c r="L123" s="561"/>
      <c r="M123" s="252">
        <f>SUM(M124:M126)</f>
        <v>100000000</v>
      </c>
    </row>
    <row r="124" spans="1:13" ht="21" customHeight="1" x14ac:dyDescent="0.15">
      <c r="A124" s="256"/>
      <c r="B124" s="232"/>
      <c r="C124" s="232"/>
      <c r="D124" s="257"/>
      <c r="E124" s="232"/>
      <c r="F124" s="408"/>
      <c r="G124" s="336"/>
      <c r="H124" s="336"/>
      <c r="I124" s="232"/>
      <c r="J124" s="248"/>
      <c r="K124" s="344" t="s">
        <v>207</v>
      </c>
      <c r="L124" s="236" t="s">
        <v>522</v>
      </c>
      <c r="M124" s="244">
        <v>3871680</v>
      </c>
    </row>
    <row r="125" spans="1:13" ht="21" customHeight="1" x14ac:dyDescent="0.15">
      <c r="A125" s="256"/>
      <c r="B125" s="232"/>
      <c r="C125" s="232"/>
      <c r="D125" s="257"/>
      <c r="E125" s="232"/>
      <c r="F125" s="238"/>
      <c r="G125" s="336"/>
      <c r="H125" s="336"/>
      <c r="I125" s="232"/>
      <c r="J125" s="248"/>
      <c r="K125" s="307" t="s">
        <v>211</v>
      </c>
      <c r="L125" s="349" t="s">
        <v>523</v>
      </c>
      <c r="M125" s="252">
        <v>64430</v>
      </c>
    </row>
    <row r="126" spans="1:13" ht="21" customHeight="1" x14ac:dyDescent="0.15">
      <c r="A126" s="256"/>
      <c r="B126" s="232"/>
      <c r="C126" s="232"/>
      <c r="D126" s="257"/>
      <c r="E126" s="440"/>
      <c r="F126" s="242"/>
      <c r="G126" s="410"/>
      <c r="H126" s="410"/>
      <c r="I126" s="440"/>
      <c r="J126" s="331"/>
      <c r="K126" s="401" t="s">
        <v>210</v>
      </c>
      <c r="L126" s="246" t="s">
        <v>461</v>
      </c>
      <c r="M126" s="252">
        <v>96063890</v>
      </c>
    </row>
    <row r="127" spans="1:13" ht="21" customHeight="1" x14ac:dyDescent="0.15">
      <c r="A127" s="256"/>
      <c r="B127" s="232"/>
      <c r="C127" s="232"/>
      <c r="D127" s="257"/>
      <c r="E127" s="411">
        <v>318</v>
      </c>
      <c r="F127" s="438" t="s">
        <v>286</v>
      </c>
      <c r="G127" s="438">
        <v>94500000</v>
      </c>
      <c r="H127" s="438">
        <f>M127</f>
        <v>93852000</v>
      </c>
      <c r="I127" s="437">
        <f>H127-G127</f>
        <v>-648000</v>
      </c>
      <c r="J127" s="227">
        <f>H127/G127*100</f>
        <v>99.314285714285717</v>
      </c>
      <c r="K127" s="560" t="s">
        <v>287</v>
      </c>
      <c r="L127" s="556"/>
      <c r="M127" s="252">
        <f>SUM(M128:M132)</f>
        <v>93852000</v>
      </c>
    </row>
    <row r="128" spans="1:13" ht="21" customHeight="1" x14ac:dyDescent="0.15">
      <c r="A128" s="256"/>
      <c r="B128" s="232"/>
      <c r="C128" s="232"/>
      <c r="D128" s="257"/>
      <c r="E128" s="337"/>
      <c r="F128" s="238"/>
      <c r="G128" s="238"/>
      <c r="H128" s="238"/>
      <c r="I128" s="232"/>
      <c r="J128" s="412"/>
      <c r="K128" s="307" t="s">
        <v>366</v>
      </c>
      <c r="L128" s="349" t="s">
        <v>629</v>
      </c>
      <c r="M128" s="252">
        <v>88452000</v>
      </c>
    </row>
    <row r="129" spans="1:13" ht="21" customHeight="1" x14ac:dyDescent="0.15">
      <c r="A129" s="256"/>
      <c r="B129" s="232"/>
      <c r="C129" s="232"/>
      <c r="D129" s="257"/>
      <c r="E129" s="337"/>
      <c r="F129" s="238"/>
      <c r="G129" s="238"/>
      <c r="H129" s="238"/>
      <c r="I129" s="232"/>
      <c r="J129" s="412"/>
      <c r="K129" s="307" t="s">
        <v>364</v>
      </c>
      <c r="L129" s="349" t="s">
        <v>527</v>
      </c>
      <c r="M129" s="252">
        <v>469500</v>
      </c>
    </row>
    <row r="130" spans="1:13" ht="22.5" x14ac:dyDescent="0.15">
      <c r="A130" s="256"/>
      <c r="B130" s="232"/>
      <c r="C130" s="232"/>
      <c r="D130" s="257"/>
      <c r="E130" s="337"/>
      <c r="F130" s="238"/>
      <c r="G130" s="238"/>
      <c r="H130" s="238"/>
      <c r="I130" s="232"/>
      <c r="J130" s="412"/>
      <c r="K130" s="401" t="s">
        <v>360</v>
      </c>
      <c r="L130" s="349" t="s">
        <v>630</v>
      </c>
      <c r="M130" s="252">
        <v>1470000</v>
      </c>
    </row>
    <row r="131" spans="1:13" ht="21" customHeight="1" x14ac:dyDescent="0.15">
      <c r="A131" s="256"/>
      <c r="B131" s="232"/>
      <c r="C131" s="232"/>
      <c r="D131" s="257"/>
      <c r="E131" s="337"/>
      <c r="F131" s="238"/>
      <c r="G131" s="238"/>
      <c r="H131" s="238"/>
      <c r="I131" s="232"/>
      <c r="J131" s="412"/>
      <c r="K131" s="401" t="s">
        <v>627</v>
      </c>
      <c r="L131" s="349" t="s">
        <v>631</v>
      </c>
      <c r="M131" s="252">
        <v>280000</v>
      </c>
    </row>
    <row r="132" spans="1:13" ht="21" customHeight="1" x14ac:dyDescent="0.15">
      <c r="A132" s="256"/>
      <c r="B132" s="232"/>
      <c r="C132" s="232"/>
      <c r="D132" s="257"/>
      <c r="E132" s="337"/>
      <c r="F132" s="238"/>
      <c r="G132" s="238"/>
      <c r="H132" s="238"/>
      <c r="I132" s="232"/>
      <c r="J132" s="412"/>
      <c r="K132" s="307" t="s">
        <v>23</v>
      </c>
      <c r="L132" s="246" t="s">
        <v>436</v>
      </c>
      <c r="M132" s="252">
        <f>2964962+215538</f>
        <v>3180500</v>
      </c>
    </row>
    <row r="133" spans="1:13" ht="20.25" customHeight="1" x14ac:dyDescent="0.15">
      <c r="A133" s="256"/>
      <c r="B133" s="232"/>
      <c r="C133" s="232"/>
      <c r="D133" s="257"/>
      <c r="E133" s="466">
        <v>319</v>
      </c>
      <c r="F133" s="407" t="s">
        <v>292</v>
      </c>
      <c r="G133" s="438">
        <v>269366601</v>
      </c>
      <c r="H133" s="438">
        <f>M133</f>
        <v>269366601</v>
      </c>
      <c r="I133" s="437">
        <f>H133-G133</f>
        <v>0</v>
      </c>
      <c r="J133" s="227">
        <f>H133/G133*100</f>
        <v>100</v>
      </c>
      <c r="K133" s="559" t="s">
        <v>188</v>
      </c>
      <c r="L133" s="559"/>
      <c r="M133" s="454">
        <f>SUM(M134:M137)</f>
        <v>269366601</v>
      </c>
    </row>
    <row r="134" spans="1:13" ht="22.5" x14ac:dyDescent="0.15">
      <c r="A134" s="256"/>
      <c r="B134" s="232"/>
      <c r="C134" s="232"/>
      <c r="D134" s="257"/>
      <c r="E134" s="467"/>
      <c r="F134" s="468"/>
      <c r="G134" s="238"/>
      <c r="H134" s="238"/>
      <c r="I134" s="469"/>
      <c r="J134" s="470"/>
      <c r="K134" s="307" t="s">
        <v>19</v>
      </c>
      <c r="L134" s="349" t="s">
        <v>575</v>
      </c>
      <c r="M134" s="252">
        <v>137957568</v>
      </c>
    </row>
    <row r="135" spans="1:13" ht="22.5" x14ac:dyDescent="0.15">
      <c r="A135" s="256"/>
      <c r="B135" s="232"/>
      <c r="C135" s="232"/>
      <c r="D135" s="257"/>
      <c r="E135" s="257"/>
      <c r="F135" s="238"/>
      <c r="G135" s="238"/>
      <c r="H135" s="238"/>
      <c r="I135" s="232"/>
      <c r="J135" s="321"/>
      <c r="K135" s="307" t="s">
        <v>301</v>
      </c>
      <c r="L135" s="349" t="s">
        <v>576</v>
      </c>
      <c r="M135" s="252">
        <v>2410940</v>
      </c>
    </row>
    <row r="136" spans="1:13" ht="22.5" x14ac:dyDescent="0.15">
      <c r="A136" s="256"/>
      <c r="B136" s="232"/>
      <c r="C136" s="232"/>
      <c r="D136" s="257"/>
      <c r="E136" s="257"/>
      <c r="F136" s="238"/>
      <c r="G136" s="238"/>
      <c r="H136" s="238"/>
      <c r="I136" s="232"/>
      <c r="J136" s="321"/>
      <c r="K136" s="307" t="s">
        <v>363</v>
      </c>
      <c r="L136" s="349" t="s">
        <v>577</v>
      </c>
      <c r="M136" s="252">
        <v>37834322</v>
      </c>
    </row>
    <row r="137" spans="1:13" ht="22.5" customHeight="1" x14ac:dyDescent="0.15">
      <c r="A137" s="256"/>
      <c r="B137" s="232"/>
      <c r="C137" s="232"/>
      <c r="D137" s="257"/>
      <c r="E137" s="440"/>
      <c r="F137" s="242"/>
      <c r="G137" s="238"/>
      <c r="H137" s="238"/>
      <c r="I137" s="232"/>
      <c r="J137" s="321"/>
      <c r="K137" s="307" t="s">
        <v>23</v>
      </c>
      <c r="L137" s="349" t="s">
        <v>578</v>
      </c>
      <c r="M137" s="252">
        <v>91163771</v>
      </c>
    </row>
    <row r="138" spans="1:13" ht="21" customHeight="1" x14ac:dyDescent="0.15">
      <c r="A138" s="256"/>
      <c r="B138" s="232"/>
      <c r="C138" s="232"/>
      <c r="D138" s="257"/>
      <c r="E138" s="247">
        <v>320</v>
      </c>
      <c r="F138" s="304" t="s">
        <v>191</v>
      </c>
      <c r="G138" s="438">
        <v>1500000</v>
      </c>
      <c r="H138" s="438">
        <f>M138</f>
        <v>1000000</v>
      </c>
      <c r="I138" s="437">
        <f>H138-G138</f>
        <v>-500000</v>
      </c>
      <c r="J138" s="227">
        <f>H138/G138*100</f>
        <v>66.666666666666657</v>
      </c>
      <c r="K138" s="546" t="s">
        <v>220</v>
      </c>
      <c r="L138" s="546"/>
      <c r="M138" s="244">
        <f>SUM(M139:M140)</f>
        <v>1000000</v>
      </c>
    </row>
    <row r="139" spans="1:13" ht="21" customHeight="1" x14ac:dyDescent="0.15">
      <c r="A139" s="256"/>
      <c r="B139" s="232"/>
      <c r="C139" s="232"/>
      <c r="D139" s="257"/>
      <c r="E139" s="247"/>
      <c r="F139" s="233"/>
      <c r="G139" s="233"/>
      <c r="H139" s="233"/>
      <c r="I139" s="230"/>
      <c r="J139" s="305"/>
      <c r="K139" s="306" t="s">
        <v>315</v>
      </c>
      <c r="L139" s="245" t="s">
        <v>501</v>
      </c>
      <c r="M139" s="244">
        <v>500000</v>
      </c>
    </row>
    <row r="140" spans="1:13" ht="21" customHeight="1" x14ac:dyDescent="0.15">
      <c r="A140" s="256"/>
      <c r="B140" s="232"/>
      <c r="C140" s="232"/>
      <c r="D140" s="257"/>
      <c r="E140" s="440"/>
      <c r="F140" s="242"/>
      <c r="G140" s="242"/>
      <c r="H140" s="242"/>
      <c r="I140" s="440"/>
      <c r="J140" s="339"/>
      <c r="K140" s="307" t="s">
        <v>316</v>
      </c>
      <c r="L140" s="246" t="s">
        <v>317</v>
      </c>
      <c r="M140" s="252">
        <v>500000</v>
      </c>
    </row>
    <row r="141" spans="1:13" ht="23.1" customHeight="1" x14ac:dyDescent="0.15">
      <c r="A141" s="256"/>
      <c r="B141" s="232"/>
      <c r="C141" s="232"/>
      <c r="D141" s="232"/>
      <c r="E141" s="303">
        <v>321</v>
      </c>
      <c r="F141" s="242" t="s">
        <v>318</v>
      </c>
      <c r="G141" s="242">
        <v>109719320</v>
      </c>
      <c r="H141" s="242">
        <f>M141</f>
        <v>94812720</v>
      </c>
      <c r="I141" s="437">
        <f>H141-G141</f>
        <v>-14906600</v>
      </c>
      <c r="J141" s="227">
        <f>H141/G141*100</f>
        <v>86.413878613174049</v>
      </c>
      <c r="K141" s="561" t="s">
        <v>300</v>
      </c>
      <c r="L141" s="561"/>
      <c r="M141" s="252">
        <f>SUM(M142:M149)</f>
        <v>94812720</v>
      </c>
    </row>
    <row r="142" spans="1:13" ht="21" customHeight="1" x14ac:dyDescent="0.15">
      <c r="A142" s="256"/>
      <c r="B142" s="232"/>
      <c r="C142" s="232"/>
      <c r="D142" s="232"/>
      <c r="E142" s="337"/>
      <c r="F142" s="238"/>
      <c r="G142" s="238"/>
      <c r="H142" s="238"/>
      <c r="I142" s="230"/>
      <c r="J142" s="248"/>
      <c r="K142" s="471" t="s">
        <v>19</v>
      </c>
      <c r="L142" s="236" t="s">
        <v>592</v>
      </c>
      <c r="M142" s="404">
        <v>78872960</v>
      </c>
    </row>
    <row r="143" spans="1:13" ht="21" customHeight="1" x14ac:dyDescent="0.15">
      <c r="A143" s="256"/>
      <c r="B143" s="232"/>
      <c r="C143" s="232"/>
      <c r="D143" s="232"/>
      <c r="E143" s="337"/>
      <c r="F143" s="238"/>
      <c r="G143" s="238"/>
      <c r="H143" s="238"/>
      <c r="I143" s="232"/>
      <c r="J143" s="248"/>
      <c r="K143" s="455" t="s">
        <v>337</v>
      </c>
      <c r="L143" s="236" t="s">
        <v>593</v>
      </c>
      <c r="M143" s="404">
        <v>420000</v>
      </c>
    </row>
    <row r="144" spans="1:13" ht="21" customHeight="1" x14ac:dyDescent="0.15">
      <c r="A144" s="256"/>
      <c r="B144" s="232"/>
      <c r="C144" s="232"/>
      <c r="D144" s="232"/>
      <c r="E144" s="337"/>
      <c r="F144" s="238"/>
      <c r="G144" s="238"/>
      <c r="H144" s="238"/>
      <c r="I144" s="232"/>
      <c r="J144" s="248"/>
      <c r="K144" s="455" t="s">
        <v>301</v>
      </c>
      <c r="L144" s="236" t="s">
        <v>595</v>
      </c>
      <c r="M144" s="404">
        <v>1360640</v>
      </c>
    </row>
    <row r="145" spans="1:13" ht="21" customHeight="1" x14ac:dyDescent="0.15">
      <c r="A145" s="256"/>
      <c r="B145" s="232"/>
      <c r="C145" s="232"/>
      <c r="D145" s="232"/>
      <c r="E145" s="337"/>
      <c r="F145" s="238"/>
      <c r="G145" s="238"/>
      <c r="H145" s="238"/>
      <c r="I145" s="232"/>
      <c r="J145" s="248"/>
      <c r="K145" s="455" t="s">
        <v>365</v>
      </c>
      <c r="L145" s="236" t="s">
        <v>462</v>
      </c>
      <c r="M145" s="404">
        <v>195000</v>
      </c>
    </row>
    <row r="146" spans="1:13" ht="22.5" x14ac:dyDescent="0.15">
      <c r="A146" s="256"/>
      <c r="B146" s="232"/>
      <c r="C146" s="232"/>
      <c r="D146" s="232"/>
      <c r="E146" s="337"/>
      <c r="F146" s="238"/>
      <c r="G146" s="238"/>
      <c r="H146" s="238"/>
      <c r="I146" s="232"/>
      <c r="J146" s="248"/>
      <c r="K146" s="455" t="s">
        <v>360</v>
      </c>
      <c r="L146" s="236" t="s">
        <v>538</v>
      </c>
      <c r="M146" s="404" t="s">
        <v>539</v>
      </c>
    </row>
    <row r="147" spans="1:13" ht="21" customHeight="1" x14ac:dyDescent="0.15">
      <c r="A147" s="256"/>
      <c r="B147" s="232"/>
      <c r="C147" s="232"/>
      <c r="D147" s="232"/>
      <c r="E147" s="337"/>
      <c r="F147" s="238"/>
      <c r="G147" s="238"/>
      <c r="H147" s="238"/>
      <c r="I147" s="232"/>
      <c r="J147" s="248"/>
      <c r="K147" s="455" t="s">
        <v>412</v>
      </c>
      <c r="L147" s="236" t="s">
        <v>596</v>
      </c>
      <c r="M147" s="404">
        <v>360000</v>
      </c>
    </row>
    <row r="148" spans="1:13" ht="21" customHeight="1" x14ac:dyDescent="0.15">
      <c r="A148" s="256"/>
      <c r="B148" s="232"/>
      <c r="C148" s="232"/>
      <c r="D148" s="232"/>
      <c r="E148" s="337"/>
      <c r="F148" s="238"/>
      <c r="G148" s="238"/>
      <c r="H148" s="238"/>
      <c r="I148" s="232"/>
      <c r="J148" s="248"/>
      <c r="K148" s="455" t="s">
        <v>290</v>
      </c>
      <c r="L148" s="236" t="s">
        <v>462</v>
      </c>
      <c r="M148" s="404">
        <v>195000</v>
      </c>
    </row>
    <row r="149" spans="1:13" ht="21" customHeight="1" x14ac:dyDescent="0.15">
      <c r="A149" s="256"/>
      <c r="B149" s="232"/>
      <c r="C149" s="232"/>
      <c r="D149" s="232"/>
      <c r="E149" s="337"/>
      <c r="F149" s="238"/>
      <c r="G149" s="238"/>
      <c r="H149" s="238"/>
      <c r="I149" s="232"/>
      <c r="J149" s="248"/>
      <c r="K149" s="471" t="s">
        <v>73</v>
      </c>
      <c r="L149" s="236" t="s">
        <v>594</v>
      </c>
      <c r="M149" s="404">
        <v>13409120</v>
      </c>
    </row>
    <row r="150" spans="1:13" ht="23.1" customHeight="1" x14ac:dyDescent="0.15">
      <c r="A150" s="256"/>
      <c r="B150" s="232"/>
      <c r="C150" s="232"/>
      <c r="D150" s="232"/>
      <c r="E150" s="303">
        <v>322</v>
      </c>
      <c r="F150" s="242" t="s">
        <v>341</v>
      </c>
      <c r="G150" s="242">
        <v>2525021230</v>
      </c>
      <c r="H150" s="242">
        <f>M150</f>
        <v>2545760490</v>
      </c>
      <c r="I150" s="437">
        <f>H150-G150</f>
        <v>20739260</v>
      </c>
      <c r="J150" s="227">
        <f>H150/G150*100</f>
        <v>100.82134992583805</v>
      </c>
      <c r="K150" s="541" t="s">
        <v>331</v>
      </c>
      <c r="L150" s="542"/>
      <c r="M150" s="252">
        <f>SUM(M151:M165)</f>
        <v>2545760490</v>
      </c>
    </row>
    <row r="151" spans="1:13" ht="21" customHeight="1" x14ac:dyDescent="0.15">
      <c r="A151" s="256"/>
      <c r="B151" s="232"/>
      <c r="C151" s="232"/>
      <c r="D151" s="232"/>
      <c r="E151" s="337"/>
      <c r="F151" s="238"/>
      <c r="G151" s="238"/>
      <c r="H151" s="238"/>
      <c r="I151" s="232"/>
      <c r="J151" s="248"/>
      <c r="K151" s="344" t="s">
        <v>207</v>
      </c>
      <c r="L151" s="236" t="s">
        <v>604</v>
      </c>
      <c r="M151" s="472">
        <v>2268960000</v>
      </c>
    </row>
    <row r="152" spans="1:13" ht="21" customHeight="1" x14ac:dyDescent="0.15">
      <c r="A152" s="256"/>
      <c r="B152" s="232"/>
      <c r="C152" s="232"/>
      <c r="D152" s="232"/>
      <c r="E152" s="337"/>
      <c r="F152" s="238"/>
      <c r="G152" s="238"/>
      <c r="H152" s="238"/>
      <c r="I152" s="232"/>
      <c r="J152" s="248"/>
      <c r="K152" s="307" t="s">
        <v>211</v>
      </c>
      <c r="L152" s="236" t="s">
        <v>605</v>
      </c>
      <c r="M152" s="252">
        <v>136121940</v>
      </c>
    </row>
    <row r="153" spans="1:13" ht="21" customHeight="1" x14ac:dyDescent="0.15">
      <c r="A153" s="256"/>
      <c r="B153" s="232"/>
      <c r="C153" s="232"/>
      <c r="D153" s="232"/>
      <c r="E153" s="337"/>
      <c r="F153" s="238"/>
      <c r="G153" s="238"/>
      <c r="H153" s="238"/>
      <c r="I153" s="232"/>
      <c r="J153" s="248"/>
      <c r="K153" s="358" t="s">
        <v>337</v>
      </c>
      <c r="L153" s="246" t="s">
        <v>547</v>
      </c>
      <c r="M153" s="472">
        <v>2880000</v>
      </c>
    </row>
    <row r="154" spans="1:13" ht="21" customHeight="1" x14ac:dyDescent="0.15">
      <c r="A154" s="231"/>
      <c r="B154" s="232"/>
      <c r="C154" s="232"/>
      <c r="D154" s="232"/>
      <c r="E154" s="337"/>
      <c r="F154" s="238"/>
      <c r="G154" s="238"/>
      <c r="H154" s="238"/>
      <c r="I154" s="232"/>
      <c r="J154" s="248"/>
      <c r="K154" s="358" t="s">
        <v>362</v>
      </c>
      <c r="L154" s="473" t="s">
        <v>544</v>
      </c>
      <c r="M154" s="474">
        <v>22524000</v>
      </c>
    </row>
    <row r="155" spans="1:13" ht="21" customHeight="1" x14ac:dyDescent="0.15">
      <c r="A155" s="256"/>
      <c r="B155" s="232"/>
      <c r="C155" s="232"/>
      <c r="D155" s="232"/>
      <c r="E155" s="337"/>
      <c r="F155" s="238"/>
      <c r="G155" s="238"/>
      <c r="H155" s="238"/>
      <c r="I155" s="232"/>
      <c r="J155" s="248"/>
      <c r="K155" s="358" t="s">
        <v>463</v>
      </c>
      <c r="L155" s="475" t="s">
        <v>545</v>
      </c>
      <c r="M155" s="474">
        <v>1212500</v>
      </c>
    </row>
    <row r="156" spans="1:13" ht="24" customHeight="1" x14ac:dyDescent="0.15">
      <c r="A156" s="256"/>
      <c r="B156" s="232"/>
      <c r="C156" s="232"/>
      <c r="D156" s="232"/>
      <c r="E156" s="337"/>
      <c r="F156" s="238"/>
      <c r="G156" s="238"/>
      <c r="H156" s="238"/>
      <c r="I156" s="232"/>
      <c r="J156" s="248"/>
      <c r="K156" s="358" t="s">
        <v>541</v>
      </c>
      <c r="L156" s="475" t="s">
        <v>564</v>
      </c>
      <c r="M156" s="474">
        <v>1978080</v>
      </c>
    </row>
    <row r="157" spans="1:13" ht="21" customHeight="1" x14ac:dyDescent="0.15">
      <c r="A157" s="256"/>
      <c r="B157" s="232"/>
      <c r="C157" s="232"/>
      <c r="D157" s="232"/>
      <c r="E157" s="337"/>
      <c r="F157" s="238"/>
      <c r="G157" s="238"/>
      <c r="H157" s="238"/>
      <c r="I157" s="232"/>
      <c r="J157" s="248"/>
      <c r="K157" s="358" t="s">
        <v>542</v>
      </c>
      <c r="L157" s="475" t="s">
        <v>546</v>
      </c>
      <c r="M157" s="474">
        <v>1149536</v>
      </c>
    </row>
    <row r="158" spans="1:13" ht="24" x14ac:dyDescent="0.15">
      <c r="A158" s="256"/>
      <c r="B158" s="232"/>
      <c r="C158" s="232"/>
      <c r="D158" s="232"/>
      <c r="E158" s="337"/>
      <c r="F158" s="238"/>
      <c r="G158" s="238"/>
      <c r="H158" s="238"/>
      <c r="I158" s="232"/>
      <c r="J158" s="248"/>
      <c r="K158" s="358" t="s">
        <v>543</v>
      </c>
      <c r="L158" s="475" t="s">
        <v>565</v>
      </c>
      <c r="M158" s="476">
        <v>2587490</v>
      </c>
    </row>
    <row r="159" spans="1:13" ht="21" customHeight="1" x14ac:dyDescent="0.15">
      <c r="A159" s="256"/>
      <c r="B159" s="232"/>
      <c r="C159" s="232"/>
      <c r="D159" s="232"/>
      <c r="E159" s="337"/>
      <c r="F159" s="238"/>
      <c r="G159" s="238"/>
      <c r="H159" s="238"/>
      <c r="I159" s="232"/>
      <c r="J159" s="248"/>
      <c r="K159" s="358" t="s">
        <v>360</v>
      </c>
      <c r="L159" s="477" t="s">
        <v>548</v>
      </c>
      <c r="M159" s="478">
        <v>14500000</v>
      </c>
    </row>
    <row r="160" spans="1:13" ht="21" customHeight="1" x14ac:dyDescent="0.15">
      <c r="A160" s="256"/>
      <c r="B160" s="232"/>
      <c r="C160" s="232"/>
      <c r="D160" s="232"/>
      <c r="E160" s="337"/>
      <c r="F160" s="238"/>
      <c r="G160" s="238"/>
      <c r="H160" s="238"/>
      <c r="I160" s="232"/>
      <c r="J160" s="248"/>
      <c r="K160" s="358" t="s">
        <v>464</v>
      </c>
      <c r="L160" s="475" t="s">
        <v>549</v>
      </c>
      <c r="M160" s="479">
        <v>13050000</v>
      </c>
    </row>
    <row r="161" spans="1:13" ht="21" customHeight="1" x14ac:dyDescent="0.15">
      <c r="A161" s="256"/>
      <c r="B161" s="232"/>
      <c r="C161" s="232"/>
      <c r="D161" s="232"/>
      <c r="E161" s="337"/>
      <c r="F161" s="238"/>
      <c r="G161" s="238"/>
      <c r="H161" s="238"/>
      <c r="I161" s="232"/>
      <c r="J161" s="248"/>
      <c r="K161" s="358" t="s">
        <v>469</v>
      </c>
      <c r="L161" s="475" t="s">
        <v>550</v>
      </c>
      <c r="M161" s="474">
        <v>600000</v>
      </c>
    </row>
    <row r="162" spans="1:13" ht="21" customHeight="1" x14ac:dyDescent="0.15">
      <c r="A162" s="256"/>
      <c r="B162" s="232"/>
      <c r="C162" s="232"/>
      <c r="D162" s="232"/>
      <c r="E162" s="337"/>
      <c r="F162" s="238"/>
      <c r="G162" s="238"/>
      <c r="H162" s="238"/>
      <c r="I162" s="232"/>
      <c r="J162" s="248"/>
      <c r="K162" s="358" t="s">
        <v>465</v>
      </c>
      <c r="L162" s="475" t="s">
        <v>551</v>
      </c>
      <c r="M162" s="476">
        <v>15000000</v>
      </c>
    </row>
    <row r="163" spans="1:13" ht="21" customHeight="1" x14ac:dyDescent="0.15">
      <c r="A163" s="256"/>
      <c r="B163" s="232"/>
      <c r="C163" s="232"/>
      <c r="D163" s="232"/>
      <c r="E163" s="337"/>
      <c r="F163" s="238"/>
      <c r="G163" s="238"/>
      <c r="H163" s="238"/>
      <c r="I163" s="232"/>
      <c r="J163" s="248"/>
      <c r="K163" s="358" t="s">
        <v>470</v>
      </c>
      <c r="L163" s="475" t="s">
        <v>552</v>
      </c>
      <c r="M163" s="472">
        <v>5220000</v>
      </c>
    </row>
    <row r="164" spans="1:13" ht="21" customHeight="1" x14ac:dyDescent="0.15">
      <c r="A164" s="256"/>
      <c r="B164" s="232"/>
      <c r="C164" s="232"/>
      <c r="D164" s="232"/>
      <c r="E164" s="337"/>
      <c r="F164" s="238"/>
      <c r="G164" s="238"/>
      <c r="H164" s="238"/>
      <c r="I164" s="232"/>
      <c r="J164" s="248"/>
      <c r="K164" s="358" t="s">
        <v>412</v>
      </c>
      <c r="L164" s="475" t="s">
        <v>553</v>
      </c>
      <c r="M164" s="476">
        <v>1200000</v>
      </c>
    </row>
    <row r="165" spans="1:13" ht="21" customHeight="1" x14ac:dyDescent="0.15">
      <c r="A165" s="256"/>
      <c r="B165" s="232"/>
      <c r="C165" s="232"/>
      <c r="D165" s="232"/>
      <c r="E165" s="303"/>
      <c r="F165" s="242"/>
      <c r="G165" s="242"/>
      <c r="H165" s="242"/>
      <c r="I165" s="440"/>
      <c r="J165" s="248"/>
      <c r="K165" s="358" t="s">
        <v>23</v>
      </c>
      <c r="L165" s="475" t="s">
        <v>554</v>
      </c>
      <c r="M165" s="504">
        <v>58776944</v>
      </c>
    </row>
    <row r="166" spans="1:13" ht="21" customHeight="1" x14ac:dyDescent="0.15">
      <c r="A166" s="256"/>
      <c r="B166" s="232"/>
      <c r="C166" s="232"/>
      <c r="D166" s="232"/>
      <c r="E166" s="303">
        <v>323</v>
      </c>
      <c r="F166" s="242" t="s">
        <v>332</v>
      </c>
      <c r="G166" s="242">
        <v>466650000</v>
      </c>
      <c r="H166" s="242">
        <f>M166</f>
        <v>464103000</v>
      </c>
      <c r="I166" s="437">
        <f>H166-G166</f>
        <v>-2547000</v>
      </c>
      <c r="J166" s="227">
        <f>H166/G166*100</f>
        <v>99.454194792671174</v>
      </c>
      <c r="K166" s="576" t="s">
        <v>333</v>
      </c>
      <c r="L166" s="577"/>
      <c r="M166" s="252">
        <f>SUM(M167:M173)</f>
        <v>464103000</v>
      </c>
    </row>
    <row r="167" spans="1:13" ht="22.5" x14ac:dyDescent="0.15">
      <c r="A167" s="256"/>
      <c r="B167" s="232"/>
      <c r="C167" s="232"/>
      <c r="D167" s="232"/>
      <c r="E167" s="337"/>
      <c r="F167" s="238"/>
      <c r="G167" s="238"/>
      <c r="H167" s="238"/>
      <c r="I167" s="232"/>
      <c r="J167" s="248"/>
      <c r="K167" s="307" t="s">
        <v>366</v>
      </c>
      <c r="L167" s="349" t="s">
        <v>632</v>
      </c>
      <c r="M167" s="252">
        <v>437553000</v>
      </c>
    </row>
    <row r="168" spans="1:13" ht="23.1" customHeight="1" x14ac:dyDescent="0.15">
      <c r="A168" s="256"/>
      <c r="B168" s="232"/>
      <c r="C168" s="232"/>
      <c r="D168" s="232"/>
      <c r="E168" s="337"/>
      <c r="F168" s="238"/>
      <c r="G168" s="238"/>
      <c r="H168" s="238"/>
      <c r="I168" s="232"/>
      <c r="J168" s="248"/>
      <c r="K168" s="307" t="s">
        <v>364</v>
      </c>
      <c r="L168" s="349" t="s">
        <v>524</v>
      </c>
      <c r="M168" s="252">
        <v>2660500</v>
      </c>
    </row>
    <row r="169" spans="1:13" ht="23.1" customHeight="1" x14ac:dyDescent="0.15">
      <c r="A169" s="256"/>
      <c r="B169" s="232"/>
      <c r="C169" s="232"/>
      <c r="D169" s="232"/>
      <c r="E169" s="337"/>
      <c r="F169" s="238"/>
      <c r="G169" s="238"/>
      <c r="H169" s="238"/>
      <c r="I169" s="232"/>
      <c r="J169" s="248"/>
      <c r="K169" s="401" t="s">
        <v>413</v>
      </c>
      <c r="L169" s="366" t="s">
        <v>628</v>
      </c>
      <c r="M169" s="252">
        <v>200000</v>
      </c>
    </row>
    <row r="170" spans="1:13" ht="23.1" customHeight="1" x14ac:dyDescent="0.15">
      <c r="A170" s="256"/>
      <c r="B170" s="232"/>
      <c r="C170" s="232"/>
      <c r="D170" s="232"/>
      <c r="E170" s="337"/>
      <c r="F170" s="238"/>
      <c r="G170" s="238"/>
      <c r="H170" s="238"/>
      <c r="I170" s="232"/>
      <c r="J170" s="248"/>
      <c r="K170" s="401" t="s">
        <v>360</v>
      </c>
      <c r="L170" s="349" t="s">
        <v>633</v>
      </c>
      <c r="M170" s="252">
        <v>8983500</v>
      </c>
    </row>
    <row r="171" spans="1:13" ht="22.5" x14ac:dyDescent="0.15">
      <c r="A171" s="256"/>
      <c r="B171" s="232"/>
      <c r="C171" s="232"/>
      <c r="D171" s="232"/>
      <c r="E171" s="337"/>
      <c r="F171" s="238"/>
      <c r="G171" s="238"/>
      <c r="H171" s="238"/>
      <c r="I171" s="232"/>
      <c r="J171" s="248"/>
      <c r="K171" s="254" t="s">
        <v>634</v>
      </c>
      <c r="L171" s="349" t="s">
        <v>613</v>
      </c>
      <c r="M171" s="252">
        <v>2463040</v>
      </c>
    </row>
    <row r="172" spans="1:13" ht="33.75" x14ac:dyDescent="0.15">
      <c r="A172" s="256"/>
      <c r="B172" s="232"/>
      <c r="C172" s="232"/>
      <c r="D172" s="232"/>
      <c r="E172" s="337"/>
      <c r="F172" s="238"/>
      <c r="G172" s="238"/>
      <c r="H172" s="238"/>
      <c r="I172" s="232"/>
      <c r="J172" s="248"/>
      <c r="K172" s="254" t="s">
        <v>337</v>
      </c>
      <c r="L172" s="349" t="s">
        <v>635</v>
      </c>
      <c r="M172" s="252">
        <v>3220000</v>
      </c>
    </row>
    <row r="173" spans="1:13" ht="23.1" customHeight="1" x14ac:dyDescent="0.15">
      <c r="A173" s="256"/>
      <c r="B173" s="232"/>
      <c r="C173" s="232"/>
      <c r="D173" s="232"/>
      <c r="E173" s="303"/>
      <c r="F173" s="242"/>
      <c r="G173" s="242"/>
      <c r="H173" s="242"/>
      <c r="I173" s="440"/>
      <c r="J173" s="248"/>
      <c r="K173" s="254" t="s">
        <v>209</v>
      </c>
      <c r="L173" s="236" t="s">
        <v>525</v>
      </c>
      <c r="M173" s="252">
        <f>7801578+1221382</f>
        <v>9022960</v>
      </c>
    </row>
    <row r="174" spans="1:13" ht="21" customHeight="1" x14ac:dyDescent="0.15">
      <c r="A174" s="256"/>
      <c r="B174" s="232"/>
      <c r="C174" s="232"/>
      <c r="D174" s="232"/>
      <c r="E174" s="303">
        <v>324</v>
      </c>
      <c r="F174" s="242" t="s">
        <v>334</v>
      </c>
      <c r="G174" s="242">
        <v>356463980</v>
      </c>
      <c r="H174" s="242">
        <f>M174</f>
        <v>279102660</v>
      </c>
      <c r="I174" s="440">
        <f>H174-G174</f>
        <v>-77361320</v>
      </c>
      <c r="J174" s="227">
        <f>H174/G174*100</f>
        <v>78.297577219443042</v>
      </c>
      <c r="K174" s="541" t="s">
        <v>335</v>
      </c>
      <c r="L174" s="542"/>
      <c r="M174" s="252">
        <f>SUM(M175:M182)</f>
        <v>279102660</v>
      </c>
    </row>
    <row r="175" spans="1:13" ht="22.5" x14ac:dyDescent="0.15">
      <c r="A175" s="256"/>
      <c r="B175" s="232"/>
      <c r="C175" s="232"/>
      <c r="D175" s="232"/>
      <c r="E175" s="337"/>
      <c r="F175" s="238"/>
      <c r="G175" s="238"/>
      <c r="H175" s="238"/>
      <c r="I175" s="232"/>
      <c r="J175" s="248"/>
      <c r="K175" s="255" t="s">
        <v>19</v>
      </c>
      <c r="L175" s="236" t="s">
        <v>695</v>
      </c>
      <c r="M175" s="244">
        <v>221623880</v>
      </c>
    </row>
    <row r="176" spans="1:13" ht="45" x14ac:dyDescent="0.15">
      <c r="A176" s="256"/>
      <c r="B176" s="232"/>
      <c r="C176" s="232"/>
      <c r="D176" s="232"/>
      <c r="E176" s="337"/>
      <c r="F176" s="238"/>
      <c r="G176" s="238"/>
      <c r="H176" s="238"/>
      <c r="I176" s="232"/>
      <c r="J176" s="248"/>
      <c r="K176" s="401" t="s">
        <v>352</v>
      </c>
      <c r="L176" s="349" t="s">
        <v>535</v>
      </c>
      <c r="M176" s="406">
        <v>1360000</v>
      </c>
    </row>
    <row r="177" spans="1:13" ht="23.1" customHeight="1" x14ac:dyDescent="0.15">
      <c r="A177" s="256"/>
      <c r="B177" s="232"/>
      <c r="C177" s="232"/>
      <c r="D177" s="232"/>
      <c r="E177" s="337"/>
      <c r="F177" s="238"/>
      <c r="G177" s="238"/>
      <c r="H177" s="238"/>
      <c r="I177" s="232"/>
      <c r="J177" s="248"/>
      <c r="K177" s="405" t="s">
        <v>365</v>
      </c>
      <c r="L177" s="246" t="s">
        <v>598</v>
      </c>
      <c r="M177" s="252">
        <v>900000</v>
      </c>
    </row>
    <row r="178" spans="1:13" ht="23.1" customHeight="1" x14ac:dyDescent="0.15">
      <c r="A178" s="256"/>
      <c r="B178" s="232"/>
      <c r="C178" s="232"/>
      <c r="D178" s="232"/>
      <c r="E178" s="337"/>
      <c r="F178" s="238"/>
      <c r="G178" s="238"/>
      <c r="H178" s="238"/>
      <c r="I178" s="232"/>
      <c r="J178" s="248"/>
      <c r="K178" s="405" t="s">
        <v>290</v>
      </c>
      <c r="L178" s="246" t="s">
        <v>598</v>
      </c>
      <c r="M178" s="252">
        <v>900000</v>
      </c>
    </row>
    <row r="179" spans="1:13" ht="33.75" x14ac:dyDescent="0.15">
      <c r="A179" s="256"/>
      <c r="B179" s="232"/>
      <c r="C179" s="232"/>
      <c r="D179" s="232"/>
      <c r="E179" s="337"/>
      <c r="F179" s="238"/>
      <c r="G179" s="238"/>
      <c r="H179" s="238"/>
      <c r="I179" s="232"/>
      <c r="J179" s="248"/>
      <c r="K179" s="307" t="s">
        <v>301</v>
      </c>
      <c r="L179" s="349" t="s">
        <v>537</v>
      </c>
      <c r="M179" s="252">
        <v>5673780</v>
      </c>
    </row>
    <row r="180" spans="1:13" ht="33.75" x14ac:dyDescent="0.15">
      <c r="A180" s="256"/>
      <c r="B180" s="232"/>
      <c r="C180" s="232"/>
      <c r="D180" s="232"/>
      <c r="E180" s="337"/>
      <c r="F180" s="238"/>
      <c r="G180" s="238"/>
      <c r="H180" s="238"/>
      <c r="I180" s="232"/>
      <c r="J180" s="248"/>
      <c r="K180" s="307" t="s">
        <v>351</v>
      </c>
      <c r="L180" s="349" t="s">
        <v>536</v>
      </c>
      <c r="M180" s="252">
        <v>1285000</v>
      </c>
    </row>
    <row r="181" spans="1:13" ht="21" customHeight="1" x14ac:dyDescent="0.15">
      <c r="A181" s="256"/>
      <c r="B181" s="232"/>
      <c r="C181" s="232"/>
      <c r="D181" s="232"/>
      <c r="E181" s="337"/>
      <c r="F181" s="238"/>
      <c r="G181" s="238"/>
      <c r="H181" s="238"/>
      <c r="I181" s="232"/>
      <c r="J181" s="248"/>
      <c r="K181" s="307" t="s">
        <v>413</v>
      </c>
      <c r="L181" s="236" t="s">
        <v>596</v>
      </c>
      <c r="M181" s="252">
        <v>360000</v>
      </c>
    </row>
    <row r="182" spans="1:13" ht="22.5" x14ac:dyDescent="0.15">
      <c r="A182" s="256"/>
      <c r="B182" s="232"/>
      <c r="C182" s="232"/>
      <c r="D182" s="232"/>
      <c r="E182" s="303"/>
      <c r="F182" s="242"/>
      <c r="G182" s="242"/>
      <c r="H182" s="242"/>
      <c r="I182" s="440"/>
      <c r="J182" s="248"/>
      <c r="K182" s="307" t="s">
        <v>209</v>
      </c>
      <c r="L182" s="353" t="s">
        <v>599</v>
      </c>
      <c r="M182" s="252">
        <v>47000000</v>
      </c>
    </row>
    <row r="183" spans="1:13" ht="21" customHeight="1" x14ac:dyDescent="0.15">
      <c r="A183" s="256"/>
      <c r="B183" s="232"/>
      <c r="C183" s="232"/>
      <c r="D183" s="232"/>
      <c r="E183" s="411">
        <v>325</v>
      </c>
      <c r="F183" s="438" t="s">
        <v>345</v>
      </c>
      <c r="G183" s="438">
        <v>252174000</v>
      </c>
      <c r="H183" s="438">
        <f>M183</f>
        <v>224469990</v>
      </c>
      <c r="I183" s="437">
        <f>H183-G183</f>
        <v>-27704010</v>
      </c>
      <c r="J183" s="227">
        <f>H183/G183*100</f>
        <v>89.013930857265223</v>
      </c>
      <c r="K183" s="541" t="s">
        <v>344</v>
      </c>
      <c r="L183" s="542"/>
      <c r="M183" s="252">
        <f>SUM(M184:M191)</f>
        <v>224469990</v>
      </c>
    </row>
    <row r="184" spans="1:13" ht="33.75" x14ac:dyDescent="0.15">
      <c r="A184" s="256"/>
      <c r="B184" s="232"/>
      <c r="C184" s="232"/>
      <c r="D184" s="232"/>
      <c r="E184" s="337"/>
      <c r="F184" s="238"/>
      <c r="G184" s="238"/>
      <c r="H184" s="238"/>
      <c r="I184" s="232"/>
      <c r="J184" s="248"/>
      <c r="K184" s="413" t="s">
        <v>349</v>
      </c>
      <c r="L184" s="349" t="s">
        <v>636</v>
      </c>
      <c r="M184" s="252">
        <v>207552390</v>
      </c>
    </row>
    <row r="185" spans="1:13" ht="33.75" x14ac:dyDescent="0.15">
      <c r="A185" s="231"/>
      <c r="B185" s="232"/>
      <c r="C185" s="232"/>
      <c r="D185" s="232"/>
      <c r="E185" s="337"/>
      <c r="F185" s="238"/>
      <c r="G185" s="238"/>
      <c r="H185" s="238"/>
      <c r="I185" s="232"/>
      <c r="J185" s="248"/>
      <c r="K185" s="414" t="s">
        <v>211</v>
      </c>
      <c r="L185" s="349" t="s">
        <v>637</v>
      </c>
      <c r="M185" s="252">
        <v>12220400</v>
      </c>
    </row>
    <row r="186" spans="1:13" ht="23.1" customHeight="1" x14ac:dyDescent="0.15">
      <c r="A186" s="256"/>
      <c r="B186" s="232"/>
      <c r="C186" s="232"/>
      <c r="D186" s="232"/>
      <c r="E186" s="337"/>
      <c r="F186" s="238"/>
      <c r="G186" s="238"/>
      <c r="H186" s="238"/>
      <c r="I186" s="232"/>
      <c r="J186" s="248"/>
      <c r="K186" s="414" t="s">
        <v>407</v>
      </c>
      <c r="L186" s="349" t="s">
        <v>516</v>
      </c>
      <c r="M186" s="252">
        <v>180000</v>
      </c>
    </row>
    <row r="187" spans="1:13" ht="22.5" x14ac:dyDescent="0.15">
      <c r="A187" s="256"/>
      <c r="B187" s="232"/>
      <c r="C187" s="232"/>
      <c r="D187" s="232"/>
      <c r="E187" s="337"/>
      <c r="F187" s="238"/>
      <c r="G187" s="238"/>
      <c r="H187" s="238"/>
      <c r="I187" s="232"/>
      <c r="J187" s="248"/>
      <c r="K187" s="414" t="s">
        <v>350</v>
      </c>
      <c r="L187" s="349" t="s">
        <v>638</v>
      </c>
      <c r="M187" s="252">
        <v>640000</v>
      </c>
    </row>
    <row r="188" spans="1:13" ht="22.5" x14ac:dyDescent="0.15">
      <c r="A188" s="256"/>
      <c r="B188" s="232"/>
      <c r="C188" s="232"/>
      <c r="D188" s="232"/>
      <c r="E188" s="337"/>
      <c r="F188" s="238"/>
      <c r="G188" s="238"/>
      <c r="H188" s="238"/>
      <c r="I188" s="232"/>
      <c r="J188" s="248"/>
      <c r="K188" s="414" t="s">
        <v>340</v>
      </c>
      <c r="L188" s="349" t="s">
        <v>639</v>
      </c>
      <c r="M188" s="252">
        <v>230000</v>
      </c>
    </row>
    <row r="189" spans="1:13" ht="23.1" customHeight="1" x14ac:dyDescent="0.15">
      <c r="A189" s="256"/>
      <c r="B189" s="232"/>
      <c r="C189" s="232"/>
      <c r="D189" s="232"/>
      <c r="E189" s="337"/>
      <c r="F189" s="238"/>
      <c r="G189" s="238"/>
      <c r="H189" s="238"/>
      <c r="I189" s="232"/>
      <c r="J189" s="248"/>
      <c r="K189" s="414" t="s">
        <v>608</v>
      </c>
      <c r="L189" s="349" t="s">
        <v>640</v>
      </c>
      <c r="M189" s="252">
        <v>648000</v>
      </c>
    </row>
    <row r="190" spans="1:13" ht="23.1" customHeight="1" x14ac:dyDescent="0.15">
      <c r="A190" s="256"/>
      <c r="B190" s="232"/>
      <c r="C190" s="232"/>
      <c r="D190" s="232"/>
      <c r="E190" s="337"/>
      <c r="F190" s="238"/>
      <c r="G190" s="238"/>
      <c r="H190" s="238"/>
      <c r="I190" s="232"/>
      <c r="J190" s="248"/>
      <c r="K190" s="414" t="s">
        <v>610</v>
      </c>
      <c r="L190" s="349" t="s">
        <v>641</v>
      </c>
      <c r="M190" s="252">
        <v>692300</v>
      </c>
    </row>
    <row r="191" spans="1:13" ht="23.1" customHeight="1" x14ac:dyDescent="0.15">
      <c r="A191" s="256"/>
      <c r="B191" s="232"/>
      <c r="C191" s="232"/>
      <c r="D191" s="232"/>
      <c r="E191" s="337"/>
      <c r="F191" s="242"/>
      <c r="G191" s="242"/>
      <c r="H191" s="242"/>
      <c r="I191" s="440"/>
      <c r="J191" s="248"/>
      <c r="K191" s="401" t="s">
        <v>209</v>
      </c>
      <c r="L191" s="349" t="s">
        <v>642</v>
      </c>
      <c r="M191" s="252">
        <v>2306900</v>
      </c>
    </row>
    <row r="192" spans="1:13" ht="21" customHeight="1" x14ac:dyDescent="0.15">
      <c r="A192" s="256"/>
      <c r="B192" s="232"/>
      <c r="C192" s="232"/>
      <c r="D192" s="232"/>
      <c r="E192" s="437">
        <v>326</v>
      </c>
      <c r="F192" s="242" t="s">
        <v>391</v>
      </c>
      <c r="G192" s="242">
        <v>63000000</v>
      </c>
      <c r="H192" s="242">
        <f>M192</f>
        <v>44640000</v>
      </c>
      <c r="I192" s="437">
        <f>H192-G192</f>
        <v>-18360000</v>
      </c>
      <c r="J192" s="227">
        <f>H192/G192*100</f>
        <v>70.857142857142847</v>
      </c>
      <c r="K192" s="579" t="s">
        <v>392</v>
      </c>
      <c r="L192" s="580"/>
      <c r="M192" s="252">
        <f>SUM(M193:M199)</f>
        <v>44640000</v>
      </c>
    </row>
    <row r="193" spans="1:13" ht="23.1" customHeight="1" x14ac:dyDescent="0.15">
      <c r="A193" s="256"/>
      <c r="B193" s="232"/>
      <c r="C193" s="232"/>
      <c r="D193" s="337"/>
      <c r="E193" s="230"/>
      <c r="F193" s="233"/>
      <c r="G193" s="233"/>
      <c r="H193" s="233"/>
      <c r="I193" s="230"/>
      <c r="J193" s="305"/>
      <c r="K193" s="254" t="s">
        <v>349</v>
      </c>
      <c r="L193" s="236" t="s">
        <v>643</v>
      </c>
      <c r="M193" s="252">
        <f>(270000*18*7)+(270000*9*2)+(270000*8)</f>
        <v>41040000</v>
      </c>
    </row>
    <row r="194" spans="1:13" ht="23.1" customHeight="1" x14ac:dyDescent="0.15">
      <c r="A194" s="256"/>
      <c r="B194" s="232"/>
      <c r="C194" s="232"/>
      <c r="D194" s="337"/>
      <c r="E194" s="232"/>
      <c r="F194" s="238"/>
      <c r="G194" s="238"/>
      <c r="H194" s="238"/>
      <c r="I194" s="232"/>
      <c r="J194" s="248"/>
      <c r="K194" s="401" t="s">
        <v>364</v>
      </c>
      <c r="L194" s="236" t="s">
        <v>558</v>
      </c>
      <c r="M194" s="252">
        <v>313000</v>
      </c>
    </row>
    <row r="195" spans="1:13" ht="23.1" customHeight="1" x14ac:dyDescent="0.15">
      <c r="A195" s="256"/>
      <c r="B195" s="232"/>
      <c r="C195" s="232"/>
      <c r="D195" s="337"/>
      <c r="E195" s="232"/>
      <c r="F195" s="238"/>
      <c r="G195" s="238"/>
      <c r="H195" s="238"/>
      <c r="I195" s="232"/>
      <c r="J195" s="248"/>
      <c r="K195" s="401" t="s">
        <v>350</v>
      </c>
      <c r="L195" s="245" t="s">
        <v>644</v>
      </c>
      <c r="M195" s="252">
        <f>33000*20</f>
        <v>660000</v>
      </c>
    </row>
    <row r="196" spans="1:13" ht="23.1" customHeight="1" x14ac:dyDescent="0.15">
      <c r="A196" s="256"/>
      <c r="B196" s="232"/>
      <c r="C196" s="232"/>
      <c r="D196" s="337"/>
      <c r="E196" s="232"/>
      <c r="F196" s="238"/>
      <c r="G196" s="238"/>
      <c r="H196" s="238"/>
      <c r="I196" s="232"/>
      <c r="J196" s="248"/>
      <c r="K196" s="401" t="s">
        <v>337</v>
      </c>
      <c r="L196" s="245" t="s">
        <v>645</v>
      </c>
      <c r="M196" s="252">
        <f>20000*10</f>
        <v>200000</v>
      </c>
    </row>
    <row r="197" spans="1:13" ht="23.1" customHeight="1" x14ac:dyDescent="0.15">
      <c r="A197" s="256"/>
      <c r="B197" s="232"/>
      <c r="C197" s="232"/>
      <c r="D197" s="337"/>
      <c r="E197" s="232"/>
      <c r="F197" s="238"/>
      <c r="G197" s="238"/>
      <c r="H197" s="238"/>
      <c r="I197" s="232"/>
      <c r="J197" s="248"/>
      <c r="K197" s="401" t="s">
        <v>615</v>
      </c>
      <c r="L197" s="245" t="s">
        <v>646</v>
      </c>
      <c r="M197" s="252">
        <v>48000</v>
      </c>
    </row>
    <row r="198" spans="1:13" ht="23.1" customHeight="1" x14ac:dyDescent="0.15">
      <c r="A198" s="256"/>
      <c r="B198" s="232"/>
      <c r="C198" s="232"/>
      <c r="D198" s="337"/>
      <c r="E198" s="232"/>
      <c r="F198" s="238"/>
      <c r="G198" s="238"/>
      <c r="H198" s="238"/>
      <c r="I198" s="232"/>
      <c r="J198" s="248"/>
      <c r="K198" s="401" t="s">
        <v>627</v>
      </c>
      <c r="L198" s="245" t="s">
        <v>647</v>
      </c>
      <c r="M198" s="252">
        <v>80000</v>
      </c>
    </row>
    <row r="199" spans="1:13" ht="23.1" customHeight="1" x14ac:dyDescent="0.15">
      <c r="A199" s="256"/>
      <c r="B199" s="232"/>
      <c r="C199" s="232"/>
      <c r="D199" s="337"/>
      <c r="E199" s="440"/>
      <c r="F199" s="242"/>
      <c r="G199" s="242"/>
      <c r="H199" s="242"/>
      <c r="I199" s="440"/>
      <c r="J199" s="339"/>
      <c r="K199" s="401" t="s">
        <v>209</v>
      </c>
      <c r="L199" s="236" t="s">
        <v>557</v>
      </c>
      <c r="M199" s="252">
        <f>2119385+179615</f>
        <v>2299000</v>
      </c>
    </row>
    <row r="200" spans="1:13" ht="21" customHeight="1" x14ac:dyDescent="0.15">
      <c r="A200" s="256"/>
      <c r="B200" s="232"/>
      <c r="C200" s="232"/>
      <c r="D200" s="337"/>
      <c r="E200" s="437">
        <v>327</v>
      </c>
      <c r="F200" s="242" t="s">
        <v>393</v>
      </c>
      <c r="G200" s="242">
        <v>413460000</v>
      </c>
      <c r="H200" s="242">
        <f>M200</f>
        <v>403857440</v>
      </c>
      <c r="I200" s="437">
        <f>H200-G200</f>
        <v>-9602560</v>
      </c>
      <c r="J200" s="227">
        <f>H200/G200*100</f>
        <v>97.677511730276194</v>
      </c>
      <c r="K200" s="541" t="s">
        <v>392</v>
      </c>
      <c r="L200" s="577"/>
      <c r="M200" s="252">
        <f>SUM(M201:M208)</f>
        <v>403857440</v>
      </c>
    </row>
    <row r="201" spans="1:13" ht="22.5" x14ac:dyDescent="0.15">
      <c r="A201" s="256"/>
      <c r="B201" s="232"/>
      <c r="C201" s="232"/>
      <c r="D201" s="337"/>
      <c r="E201" s="230"/>
      <c r="F201" s="233"/>
      <c r="G201" s="233"/>
      <c r="H201" s="233"/>
      <c r="I201" s="230"/>
      <c r="J201" s="305"/>
      <c r="K201" s="254" t="s">
        <v>349</v>
      </c>
      <c r="L201" s="236" t="s">
        <v>648</v>
      </c>
      <c r="M201" s="252">
        <f>370557440+9720000</f>
        <v>380277440</v>
      </c>
    </row>
    <row r="202" spans="1:13" ht="23.1" customHeight="1" x14ac:dyDescent="0.15">
      <c r="A202" s="256"/>
      <c r="B202" s="232"/>
      <c r="C202" s="232"/>
      <c r="D202" s="337"/>
      <c r="E202" s="232"/>
      <c r="F202" s="238"/>
      <c r="G202" s="238"/>
      <c r="H202" s="238"/>
      <c r="I202" s="232"/>
      <c r="J202" s="248"/>
      <c r="K202" s="401" t="s">
        <v>364</v>
      </c>
      <c r="L202" s="236" t="s">
        <v>526</v>
      </c>
      <c r="M202" s="252">
        <v>2191000</v>
      </c>
    </row>
    <row r="203" spans="1:13" ht="56.25" x14ac:dyDescent="0.15">
      <c r="A203" s="256"/>
      <c r="B203" s="232"/>
      <c r="C203" s="232"/>
      <c r="D203" s="337"/>
      <c r="E203" s="232"/>
      <c r="F203" s="238"/>
      <c r="G203" s="238"/>
      <c r="H203" s="238"/>
      <c r="I203" s="232"/>
      <c r="J203" s="248"/>
      <c r="K203" s="401" t="s">
        <v>350</v>
      </c>
      <c r="L203" s="236" t="s">
        <v>649</v>
      </c>
      <c r="M203" s="252">
        <v>6695000</v>
      </c>
    </row>
    <row r="204" spans="1:13" ht="22.5" x14ac:dyDescent="0.15">
      <c r="A204" s="256"/>
      <c r="B204" s="232"/>
      <c r="C204" s="232"/>
      <c r="D204" s="337"/>
      <c r="E204" s="232"/>
      <c r="F204" s="238"/>
      <c r="G204" s="238"/>
      <c r="H204" s="238"/>
      <c r="I204" s="232"/>
      <c r="J204" s="248"/>
      <c r="K204" s="401" t="s">
        <v>337</v>
      </c>
      <c r="L204" s="236" t="s">
        <v>650</v>
      </c>
      <c r="M204" s="252">
        <v>3900000</v>
      </c>
    </row>
    <row r="205" spans="1:13" ht="23.1" customHeight="1" x14ac:dyDescent="0.15">
      <c r="A205" s="256"/>
      <c r="B205" s="232"/>
      <c r="C205" s="232"/>
      <c r="D205" s="337"/>
      <c r="E205" s="232"/>
      <c r="F205" s="238"/>
      <c r="G205" s="238"/>
      <c r="H205" s="238"/>
      <c r="I205" s="232"/>
      <c r="J205" s="248"/>
      <c r="K205" s="401" t="s">
        <v>615</v>
      </c>
      <c r="L205" s="236" t="s">
        <v>651</v>
      </c>
      <c r="M205" s="252">
        <v>186000</v>
      </c>
    </row>
    <row r="206" spans="1:13" ht="23.1" customHeight="1" x14ac:dyDescent="0.15">
      <c r="A206" s="256"/>
      <c r="B206" s="232"/>
      <c r="C206" s="232"/>
      <c r="D206" s="337"/>
      <c r="E206" s="232"/>
      <c r="F206" s="238"/>
      <c r="G206" s="238"/>
      <c r="H206" s="238"/>
      <c r="I206" s="232"/>
      <c r="J206" s="248"/>
      <c r="K206" s="401" t="s">
        <v>412</v>
      </c>
      <c r="L206" s="245" t="s">
        <v>652</v>
      </c>
      <c r="M206" s="252">
        <v>320000</v>
      </c>
    </row>
    <row r="207" spans="1:13" ht="45" x14ac:dyDescent="0.15">
      <c r="A207" s="256"/>
      <c r="B207" s="232"/>
      <c r="C207" s="232"/>
      <c r="D207" s="337"/>
      <c r="E207" s="232"/>
      <c r="F207" s="238"/>
      <c r="G207" s="238"/>
      <c r="H207" s="238"/>
      <c r="I207" s="232"/>
      <c r="J207" s="248"/>
      <c r="K207" s="401" t="s">
        <v>653</v>
      </c>
      <c r="L207" s="349" t="s">
        <v>654</v>
      </c>
      <c r="M207" s="252">
        <v>2318330</v>
      </c>
    </row>
    <row r="208" spans="1:13" ht="23.1" customHeight="1" x14ac:dyDescent="0.15">
      <c r="A208" s="256"/>
      <c r="B208" s="232"/>
      <c r="C208" s="232"/>
      <c r="D208" s="337"/>
      <c r="E208" s="232"/>
      <c r="F208" s="242"/>
      <c r="G208" s="242"/>
      <c r="H208" s="242"/>
      <c r="I208" s="440"/>
      <c r="J208" s="248"/>
      <c r="K208" s="401" t="s">
        <v>23</v>
      </c>
      <c r="L208" s="236" t="s">
        <v>437</v>
      </c>
      <c r="M208" s="252">
        <f>7589670+380000</f>
        <v>7969670</v>
      </c>
    </row>
    <row r="209" spans="1:13" ht="21" customHeight="1" x14ac:dyDescent="0.15">
      <c r="A209" s="256"/>
      <c r="B209" s="232"/>
      <c r="C209" s="232"/>
      <c r="D209" s="232"/>
      <c r="E209" s="437">
        <v>328</v>
      </c>
      <c r="F209" s="242" t="s">
        <v>394</v>
      </c>
      <c r="G209" s="242">
        <v>308700000</v>
      </c>
      <c r="H209" s="242">
        <f>M209</f>
        <v>293157000</v>
      </c>
      <c r="I209" s="440">
        <f>H209-G209</f>
        <v>-15543000</v>
      </c>
      <c r="J209" s="227">
        <f>H209/G209*100</f>
        <v>94.965014577259481</v>
      </c>
      <c r="K209" s="541" t="s">
        <v>392</v>
      </c>
      <c r="L209" s="577"/>
      <c r="M209" s="252">
        <f>SUM(M210:M217)</f>
        <v>293157000</v>
      </c>
    </row>
    <row r="210" spans="1:13" ht="23.1" customHeight="1" x14ac:dyDescent="0.15">
      <c r="A210" s="256"/>
      <c r="B210" s="232"/>
      <c r="C210" s="232"/>
      <c r="D210" s="232"/>
      <c r="E210" s="230"/>
      <c r="F210" s="233"/>
      <c r="G210" s="233"/>
      <c r="H210" s="233"/>
      <c r="I210" s="230"/>
      <c r="J210" s="305"/>
      <c r="K210" s="254" t="s">
        <v>349</v>
      </c>
      <c r="L210" s="366" t="s">
        <v>655</v>
      </c>
      <c r="M210" s="252">
        <v>275517000</v>
      </c>
    </row>
    <row r="211" spans="1:13" ht="23.1" customHeight="1" x14ac:dyDescent="0.15">
      <c r="A211" s="256"/>
      <c r="B211" s="232"/>
      <c r="C211" s="232"/>
      <c r="D211" s="232"/>
      <c r="E211" s="232"/>
      <c r="F211" s="238"/>
      <c r="G211" s="336"/>
      <c r="H211" s="336"/>
      <c r="I211" s="232"/>
      <c r="J211" s="321"/>
      <c r="K211" s="401" t="s">
        <v>364</v>
      </c>
      <c r="L211" s="366" t="s">
        <v>518</v>
      </c>
      <c r="M211" s="252">
        <v>1784100</v>
      </c>
    </row>
    <row r="212" spans="1:13" ht="33.75" x14ac:dyDescent="0.15">
      <c r="A212" s="256"/>
      <c r="B212" s="232"/>
      <c r="C212" s="232"/>
      <c r="D212" s="232"/>
      <c r="E212" s="338"/>
      <c r="F212" s="238"/>
      <c r="G212" s="336"/>
      <c r="H212" s="336"/>
      <c r="I212" s="257"/>
      <c r="J212" s="248"/>
      <c r="K212" s="401" t="s">
        <v>350</v>
      </c>
      <c r="L212" s="415" t="s">
        <v>656</v>
      </c>
      <c r="M212" s="252">
        <v>5388000</v>
      </c>
    </row>
    <row r="213" spans="1:13" ht="23.1" customHeight="1" x14ac:dyDescent="0.15">
      <c r="A213" s="256"/>
      <c r="B213" s="232"/>
      <c r="C213" s="232"/>
      <c r="D213" s="232"/>
      <c r="E213" s="232"/>
      <c r="F213" s="336"/>
      <c r="G213" s="336"/>
      <c r="H213" s="336"/>
      <c r="I213" s="257"/>
      <c r="J213" s="248"/>
      <c r="K213" s="401" t="s">
        <v>438</v>
      </c>
      <c r="L213" s="366" t="s">
        <v>555</v>
      </c>
      <c r="M213" s="252">
        <v>2100000</v>
      </c>
    </row>
    <row r="214" spans="1:13" ht="23.1" customHeight="1" x14ac:dyDescent="0.15">
      <c r="A214" s="256"/>
      <c r="B214" s="232"/>
      <c r="C214" s="232"/>
      <c r="D214" s="232"/>
      <c r="E214" s="232"/>
      <c r="F214" s="336"/>
      <c r="G214" s="336"/>
      <c r="H214" s="336"/>
      <c r="I214" s="257"/>
      <c r="J214" s="248"/>
      <c r="K214" s="401" t="s">
        <v>470</v>
      </c>
      <c r="L214" s="366" t="s">
        <v>657</v>
      </c>
      <c r="M214" s="252">
        <v>150000</v>
      </c>
    </row>
    <row r="215" spans="1:13" ht="23.1" customHeight="1" x14ac:dyDescent="0.15">
      <c r="A215" s="256"/>
      <c r="B215" s="232"/>
      <c r="C215" s="232"/>
      <c r="D215" s="232"/>
      <c r="E215" s="232"/>
      <c r="F215" s="336"/>
      <c r="G215" s="336"/>
      <c r="H215" s="336"/>
      <c r="I215" s="257"/>
      <c r="J215" s="248"/>
      <c r="K215" s="401" t="s">
        <v>412</v>
      </c>
      <c r="L215" s="366" t="s">
        <v>628</v>
      </c>
      <c r="M215" s="252">
        <v>200000</v>
      </c>
    </row>
    <row r="216" spans="1:13" ht="22.5" x14ac:dyDescent="0.15">
      <c r="A216" s="256"/>
      <c r="B216" s="232"/>
      <c r="C216" s="232"/>
      <c r="D216" s="232"/>
      <c r="E216" s="232"/>
      <c r="F216" s="336"/>
      <c r="G216" s="336"/>
      <c r="H216" s="336"/>
      <c r="I216" s="257"/>
      <c r="J216" s="248"/>
      <c r="K216" s="401" t="s">
        <v>612</v>
      </c>
      <c r="L216" s="349" t="s">
        <v>613</v>
      </c>
      <c r="M216" s="252">
        <v>2463040</v>
      </c>
    </row>
    <row r="217" spans="1:13" ht="23.1" customHeight="1" x14ac:dyDescent="0.15">
      <c r="A217" s="256"/>
      <c r="B217" s="232"/>
      <c r="C217" s="232"/>
      <c r="D217" s="232"/>
      <c r="E217" s="232"/>
      <c r="F217" s="242"/>
      <c r="G217" s="410"/>
      <c r="H217" s="410"/>
      <c r="I217" s="257"/>
      <c r="J217" s="248"/>
      <c r="K217" s="401" t="s">
        <v>209</v>
      </c>
      <c r="L217" s="366" t="s">
        <v>557</v>
      </c>
      <c r="M217" s="252">
        <v>5554860</v>
      </c>
    </row>
    <row r="218" spans="1:13" ht="21" customHeight="1" x14ac:dyDescent="0.15">
      <c r="A218" s="256"/>
      <c r="B218" s="232"/>
      <c r="C218" s="232"/>
      <c r="D218" s="232"/>
      <c r="E218" s="437">
        <v>329</v>
      </c>
      <c r="F218" s="242" t="s">
        <v>395</v>
      </c>
      <c r="G218" s="410">
        <v>315000000</v>
      </c>
      <c r="H218" s="410">
        <f>M218</f>
        <v>311382000</v>
      </c>
      <c r="I218" s="437">
        <f>H218-G218</f>
        <v>-3618000</v>
      </c>
      <c r="J218" s="227">
        <f>H218/G218*100</f>
        <v>98.851428571428571</v>
      </c>
      <c r="K218" s="541" t="s">
        <v>392</v>
      </c>
      <c r="L218" s="542"/>
      <c r="M218" s="252">
        <f>SUM(M219:M225)</f>
        <v>311382000</v>
      </c>
    </row>
    <row r="219" spans="1:13" ht="22.5" x14ac:dyDescent="0.15">
      <c r="A219" s="256"/>
      <c r="B219" s="232"/>
      <c r="C219" s="232"/>
      <c r="D219" s="257"/>
      <c r="E219" s="416"/>
      <c r="F219" s="363"/>
      <c r="G219" s="363"/>
      <c r="H219" s="363"/>
      <c r="I219" s="416"/>
      <c r="J219" s="305"/>
      <c r="K219" s="254" t="s">
        <v>349</v>
      </c>
      <c r="L219" s="236" t="s">
        <v>658</v>
      </c>
      <c r="M219" s="447">
        <v>293382000</v>
      </c>
    </row>
    <row r="220" spans="1:13" ht="21" customHeight="1" x14ac:dyDescent="0.15">
      <c r="A220" s="256"/>
      <c r="B220" s="232"/>
      <c r="C220" s="232"/>
      <c r="D220" s="257"/>
      <c r="E220" s="257"/>
      <c r="F220" s="336"/>
      <c r="G220" s="336"/>
      <c r="H220" s="336"/>
      <c r="I220" s="257"/>
      <c r="J220" s="248"/>
      <c r="K220" s="401" t="s">
        <v>337</v>
      </c>
      <c r="L220" s="418" t="s">
        <v>659</v>
      </c>
      <c r="M220" s="448">
        <v>3080000</v>
      </c>
    </row>
    <row r="221" spans="1:13" ht="21" customHeight="1" x14ac:dyDescent="0.15">
      <c r="A221" s="256"/>
      <c r="B221" s="232"/>
      <c r="C221" s="232"/>
      <c r="D221" s="257"/>
      <c r="E221" s="257"/>
      <c r="F221" s="336"/>
      <c r="G221" s="336"/>
      <c r="H221" s="336"/>
      <c r="I221" s="257"/>
      <c r="J221" s="248"/>
      <c r="K221" s="401" t="s">
        <v>364</v>
      </c>
      <c r="L221" s="417" t="s">
        <v>529</v>
      </c>
      <c r="M221" s="449">
        <v>1565000</v>
      </c>
    </row>
    <row r="222" spans="1:13" ht="22.5" x14ac:dyDescent="0.15">
      <c r="A222" s="256"/>
      <c r="B222" s="232"/>
      <c r="C222" s="232"/>
      <c r="D222" s="257"/>
      <c r="E222" s="257"/>
      <c r="F222" s="336"/>
      <c r="G222" s="336"/>
      <c r="H222" s="336"/>
      <c r="I222" s="257"/>
      <c r="J222" s="248"/>
      <c r="K222" s="401" t="s">
        <v>350</v>
      </c>
      <c r="L222" s="419" t="s">
        <v>660</v>
      </c>
      <c r="M222" s="449">
        <v>4700000</v>
      </c>
    </row>
    <row r="223" spans="1:13" ht="21" customHeight="1" x14ac:dyDescent="0.15">
      <c r="A223" s="256"/>
      <c r="B223" s="232"/>
      <c r="C223" s="232"/>
      <c r="D223" s="257"/>
      <c r="E223" s="257"/>
      <c r="F223" s="336"/>
      <c r="G223" s="336"/>
      <c r="H223" s="336"/>
      <c r="I223" s="257"/>
      <c r="J223" s="248"/>
      <c r="K223" s="401" t="s">
        <v>615</v>
      </c>
      <c r="L223" s="417" t="s">
        <v>661</v>
      </c>
      <c r="M223" s="449">
        <v>300000</v>
      </c>
    </row>
    <row r="224" spans="1:13" ht="22.5" x14ac:dyDescent="0.15">
      <c r="A224" s="256"/>
      <c r="B224" s="232"/>
      <c r="C224" s="232"/>
      <c r="D224" s="257"/>
      <c r="E224" s="257"/>
      <c r="F224" s="336"/>
      <c r="G224" s="336"/>
      <c r="H224" s="336"/>
      <c r="I224" s="257"/>
      <c r="J224" s="248"/>
      <c r="K224" s="401" t="s">
        <v>634</v>
      </c>
      <c r="L224" s="419" t="s">
        <v>613</v>
      </c>
      <c r="M224" s="449">
        <v>2463040</v>
      </c>
    </row>
    <row r="225" spans="1:13" ht="21" customHeight="1" x14ac:dyDescent="0.15">
      <c r="A225" s="256"/>
      <c r="B225" s="232"/>
      <c r="C225" s="232"/>
      <c r="D225" s="257"/>
      <c r="E225" s="257"/>
      <c r="F225" s="242"/>
      <c r="G225" s="410"/>
      <c r="H225" s="410"/>
      <c r="I225" s="257"/>
      <c r="J225" s="248"/>
      <c r="K225" s="401" t="s">
        <v>209</v>
      </c>
      <c r="L225" s="366" t="s">
        <v>530</v>
      </c>
      <c r="M225" s="448">
        <v>5891960</v>
      </c>
    </row>
    <row r="226" spans="1:13" ht="21" customHeight="1" x14ac:dyDescent="0.15">
      <c r="A226" s="256"/>
      <c r="B226" s="232"/>
      <c r="C226" s="232"/>
      <c r="D226" s="257"/>
      <c r="E226" s="437">
        <v>330</v>
      </c>
      <c r="F226" s="242" t="s">
        <v>396</v>
      </c>
      <c r="G226" s="410">
        <v>79300000</v>
      </c>
      <c r="H226" s="410">
        <f>M226</f>
        <v>78365770</v>
      </c>
      <c r="I226" s="437">
        <f>H226-G226</f>
        <v>-934230</v>
      </c>
      <c r="J226" s="227">
        <f>H226/G226*100</f>
        <v>98.821904161412348</v>
      </c>
      <c r="K226" s="541" t="s">
        <v>392</v>
      </c>
      <c r="L226" s="542"/>
      <c r="M226" s="252">
        <f>SUM(M227:M231)</f>
        <v>78365770</v>
      </c>
    </row>
    <row r="227" spans="1:13" ht="21" customHeight="1" x14ac:dyDescent="0.15">
      <c r="A227" s="256"/>
      <c r="B227" s="232"/>
      <c r="C227" s="232"/>
      <c r="D227" s="232"/>
      <c r="E227" s="230"/>
      <c r="F227" s="233"/>
      <c r="G227" s="233"/>
      <c r="H227" s="233"/>
      <c r="I227" s="230"/>
      <c r="J227" s="234"/>
      <c r="K227" s="413" t="s">
        <v>349</v>
      </c>
      <c r="L227" s="366" t="s">
        <v>662</v>
      </c>
      <c r="M227" s="252">
        <v>73045770</v>
      </c>
    </row>
    <row r="228" spans="1:13" ht="21" customHeight="1" x14ac:dyDescent="0.15">
      <c r="A228" s="256"/>
      <c r="B228" s="232"/>
      <c r="C228" s="232"/>
      <c r="D228" s="232"/>
      <c r="E228" s="232"/>
      <c r="F228" s="238"/>
      <c r="G228" s="238"/>
      <c r="H228" s="238"/>
      <c r="I228" s="232"/>
      <c r="J228" s="321"/>
      <c r="K228" s="414" t="s">
        <v>211</v>
      </c>
      <c r="L228" s="415" t="s">
        <v>663</v>
      </c>
      <c r="M228" s="252">
        <v>4107990</v>
      </c>
    </row>
    <row r="229" spans="1:13" ht="21" customHeight="1" x14ac:dyDescent="0.15">
      <c r="A229" s="256"/>
      <c r="B229" s="232"/>
      <c r="C229" s="232"/>
      <c r="D229" s="232"/>
      <c r="E229" s="232"/>
      <c r="F229" s="238"/>
      <c r="G229" s="238"/>
      <c r="H229" s="238"/>
      <c r="I229" s="232"/>
      <c r="J229" s="321"/>
      <c r="K229" s="414" t="s">
        <v>407</v>
      </c>
      <c r="L229" s="415" t="s">
        <v>439</v>
      </c>
      <c r="M229" s="252">
        <v>50000</v>
      </c>
    </row>
    <row r="230" spans="1:13" ht="22.5" x14ac:dyDescent="0.15">
      <c r="A230" s="256"/>
      <c r="B230" s="232"/>
      <c r="C230" s="232"/>
      <c r="D230" s="232"/>
      <c r="E230" s="232"/>
      <c r="F230" s="238"/>
      <c r="G230" s="238"/>
      <c r="H230" s="238"/>
      <c r="I230" s="232"/>
      <c r="J230" s="321"/>
      <c r="K230" s="414" t="s">
        <v>350</v>
      </c>
      <c r="L230" s="415" t="s">
        <v>664</v>
      </c>
      <c r="M230" s="252">
        <v>430000</v>
      </c>
    </row>
    <row r="231" spans="1:13" ht="21" customHeight="1" x14ac:dyDescent="0.15">
      <c r="A231" s="256"/>
      <c r="B231" s="232"/>
      <c r="C231" s="232"/>
      <c r="D231" s="232"/>
      <c r="E231" s="232"/>
      <c r="F231" s="242"/>
      <c r="G231" s="242"/>
      <c r="H231" s="242"/>
      <c r="I231" s="232"/>
      <c r="J231" s="321"/>
      <c r="K231" s="401" t="s">
        <v>209</v>
      </c>
      <c r="L231" s="366" t="s">
        <v>440</v>
      </c>
      <c r="M231" s="252">
        <v>732010</v>
      </c>
    </row>
    <row r="232" spans="1:13" ht="21" customHeight="1" x14ac:dyDescent="0.15">
      <c r="A232" s="256"/>
      <c r="B232" s="232"/>
      <c r="C232" s="232"/>
      <c r="D232" s="232"/>
      <c r="E232" s="437">
        <v>331</v>
      </c>
      <c r="F232" s="242" t="s">
        <v>397</v>
      </c>
      <c r="G232" s="410">
        <v>402844000</v>
      </c>
      <c r="H232" s="410">
        <f>M232</f>
        <v>375541500</v>
      </c>
      <c r="I232" s="437">
        <f>H232-G232</f>
        <v>-27302500</v>
      </c>
      <c r="J232" s="227">
        <f>H232/G232*100</f>
        <v>93.222562580055808</v>
      </c>
      <c r="K232" s="541" t="s">
        <v>392</v>
      </c>
      <c r="L232" s="577"/>
      <c r="M232" s="252">
        <f>SUM(M233:M237)</f>
        <v>375541500</v>
      </c>
    </row>
    <row r="233" spans="1:13" ht="22.5" x14ac:dyDescent="0.15">
      <c r="A233" s="256"/>
      <c r="B233" s="232"/>
      <c r="C233" s="232"/>
      <c r="D233" s="232"/>
      <c r="E233" s="420"/>
      <c r="F233" s="233"/>
      <c r="G233" s="336"/>
      <c r="H233" s="336"/>
      <c r="I233" s="230"/>
      <c r="J233" s="234"/>
      <c r="K233" s="413" t="s">
        <v>349</v>
      </c>
      <c r="L233" s="415" t="s">
        <v>665</v>
      </c>
      <c r="M233" s="252">
        <v>348515900</v>
      </c>
    </row>
    <row r="234" spans="1:13" ht="22.5" x14ac:dyDescent="0.15">
      <c r="A234" s="256"/>
      <c r="B234" s="232"/>
      <c r="C234" s="232"/>
      <c r="D234" s="232"/>
      <c r="E234" s="338"/>
      <c r="F234" s="238"/>
      <c r="G234" s="238"/>
      <c r="H234" s="238"/>
      <c r="I234" s="232"/>
      <c r="J234" s="321"/>
      <c r="K234" s="414" t="s">
        <v>211</v>
      </c>
      <c r="L234" s="415" t="s">
        <v>666</v>
      </c>
      <c r="M234" s="252">
        <v>20575340</v>
      </c>
    </row>
    <row r="235" spans="1:13" ht="23.1" customHeight="1" x14ac:dyDescent="0.15">
      <c r="A235" s="256"/>
      <c r="B235" s="232"/>
      <c r="C235" s="232"/>
      <c r="D235" s="232"/>
      <c r="E235" s="338"/>
      <c r="F235" s="238"/>
      <c r="G235" s="238"/>
      <c r="H235" s="238"/>
      <c r="I235" s="232"/>
      <c r="J235" s="321"/>
      <c r="K235" s="414" t="s">
        <v>407</v>
      </c>
      <c r="L235" s="415" t="s">
        <v>521</v>
      </c>
      <c r="M235" s="252">
        <v>275000</v>
      </c>
    </row>
    <row r="236" spans="1:13" ht="23.1" customHeight="1" x14ac:dyDescent="0.15">
      <c r="A236" s="256"/>
      <c r="B236" s="232"/>
      <c r="C236" s="232"/>
      <c r="D236" s="232"/>
      <c r="E236" s="338"/>
      <c r="F236" s="238"/>
      <c r="G236" s="238"/>
      <c r="H236" s="238"/>
      <c r="I236" s="232"/>
      <c r="J236" s="321"/>
      <c r="K236" s="414" t="s">
        <v>350</v>
      </c>
      <c r="L236" s="415" t="s">
        <v>667</v>
      </c>
      <c r="M236" s="252">
        <v>1024000</v>
      </c>
    </row>
    <row r="237" spans="1:13" ht="23.1" customHeight="1" x14ac:dyDescent="0.15">
      <c r="A237" s="256"/>
      <c r="B237" s="232"/>
      <c r="C237" s="232"/>
      <c r="D237" s="232"/>
      <c r="E237" s="303"/>
      <c r="F237" s="242"/>
      <c r="G237" s="242"/>
      <c r="H237" s="242"/>
      <c r="I237" s="440"/>
      <c r="J237" s="321"/>
      <c r="K237" s="401" t="s">
        <v>209</v>
      </c>
      <c r="L237" s="366" t="s">
        <v>441</v>
      </c>
      <c r="M237" s="252">
        <v>5151260</v>
      </c>
    </row>
    <row r="238" spans="1:13" ht="21" customHeight="1" x14ac:dyDescent="0.15">
      <c r="A238" s="256"/>
      <c r="B238" s="232"/>
      <c r="C238" s="232"/>
      <c r="D238" s="232"/>
      <c r="E238" s="440">
        <v>332</v>
      </c>
      <c r="F238" s="242" t="s">
        <v>398</v>
      </c>
      <c r="G238" s="410">
        <v>605059000</v>
      </c>
      <c r="H238" s="410">
        <f>M238</f>
        <v>560947800</v>
      </c>
      <c r="I238" s="440">
        <f>H238-G238</f>
        <v>-44111200</v>
      </c>
      <c r="J238" s="227">
        <f>H238/G238*100</f>
        <v>92.709603526267685</v>
      </c>
      <c r="K238" s="541" t="s">
        <v>392</v>
      </c>
      <c r="L238" s="542"/>
      <c r="M238" s="252">
        <f>SUM(M239:M245)</f>
        <v>560947800</v>
      </c>
    </row>
    <row r="239" spans="1:13" ht="22.5" x14ac:dyDescent="0.15">
      <c r="A239" s="256"/>
      <c r="B239" s="232"/>
      <c r="C239" s="232"/>
      <c r="D239" s="232"/>
      <c r="E239" s="230"/>
      <c r="F239" s="238"/>
      <c r="G239" s="363"/>
      <c r="H239" s="363"/>
      <c r="I239" s="416"/>
      <c r="J239" s="234"/>
      <c r="K239" s="413" t="s">
        <v>349</v>
      </c>
      <c r="L239" s="415" t="s">
        <v>668</v>
      </c>
      <c r="M239" s="252">
        <f>461504370+58851830</f>
        <v>520356200</v>
      </c>
    </row>
    <row r="240" spans="1:13" ht="22.5" x14ac:dyDescent="0.15">
      <c r="A240" s="256"/>
      <c r="B240" s="232"/>
      <c r="C240" s="232"/>
      <c r="D240" s="257"/>
      <c r="E240" s="232"/>
      <c r="F240" s="238"/>
      <c r="G240" s="238"/>
      <c r="H240" s="238"/>
      <c r="I240" s="232"/>
      <c r="J240" s="321"/>
      <c r="K240" s="414" t="s">
        <v>211</v>
      </c>
      <c r="L240" s="415" t="s">
        <v>669</v>
      </c>
      <c r="M240" s="252">
        <f>26250280+2622060</f>
        <v>28872340</v>
      </c>
    </row>
    <row r="241" spans="1:13" ht="23.1" customHeight="1" x14ac:dyDescent="0.15">
      <c r="A241" s="256"/>
      <c r="B241" s="232"/>
      <c r="C241" s="232"/>
      <c r="D241" s="257"/>
      <c r="E241" s="232"/>
      <c r="F241" s="238"/>
      <c r="G241" s="238"/>
      <c r="H241" s="238"/>
      <c r="I241" s="232"/>
      <c r="J241" s="321"/>
      <c r="K241" s="414" t="s">
        <v>407</v>
      </c>
      <c r="L241" s="415" t="s">
        <v>528</v>
      </c>
      <c r="M241" s="252">
        <v>455000</v>
      </c>
    </row>
    <row r="242" spans="1:13" ht="22.5" x14ac:dyDescent="0.15">
      <c r="A242" s="256"/>
      <c r="B242" s="232"/>
      <c r="C242" s="232"/>
      <c r="D242" s="257"/>
      <c r="E242" s="232"/>
      <c r="F242" s="238"/>
      <c r="G242" s="238"/>
      <c r="H242" s="238"/>
      <c r="I242" s="232"/>
      <c r="J242" s="321"/>
      <c r="K242" s="414" t="s">
        <v>350</v>
      </c>
      <c r="L242" s="415" t="s">
        <v>670</v>
      </c>
      <c r="M242" s="252">
        <v>4030000</v>
      </c>
    </row>
    <row r="243" spans="1:13" ht="23.1" customHeight="1" x14ac:dyDescent="0.15">
      <c r="A243" s="256"/>
      <c r="B243" s="232"/>
      <c r="C243" s="232"/>
      <c r="D243" s="257"/>
      <c r="E243" s="232"/>
      <c r="F243" s="238"/>
      <c r="G243" s="238"/>
      <c r="H243" s="238"/>
      <c r="I243" s="232"/>
      <c r="J243" s="321"/>
      <c r="K243" s="414" t="s">
        <v>627</v>
      </c>
      <c r="L243" s="415" t="s">
        <v>671</v>
      </c>
      <c r="M243" s="252">
        <v>250000</v>
      </c>
    </row>
    <row r="244" spans="1:13" ht="22.5" x14ac:dyDescent="0.15">
      <c r="A244" s="256"/>
      <c r="B244" s="232"/>
      <c r="C244" s="232"/>
      <c r="D244" s="257"/>
      <c r="E244" s="232"/>
      <c r="F244" s="238"/>
      <c r="G244" s="238"/>
      <c r="H244" s="238"/>
      <c r="I244" s="232"/>
      <c r="J244" s="321"/>
      <c r="K244" s="414" t="s">
        <v>634</v>
      </c>
      <c r="L244" s="419" t="s">
        <v>672</v>
      </c>
      <c r="M244" s="252">
        <v>2463040</v>
      </c>
    </row>
    <row r="245" spans="1:13" ht="23.1" customHeight="1" x14ac:dyDescent="0.15">
      <c r="A245" s="256"/>
      <c r="B245" s="232"/>
      <c r="C245" s="232"/>
      <c r="D245" s="257"/>
      <c r="E245" s="440"/>
      <c r="F245" s="242"/>
      <c r="G245" s="242"/>
      <c r="H245" s="242"/>
      <c r="I245" s="232"/>
      <c r="J245" s="321"/>
      <c r="K245" s="401" t="s">
        <v>209</v>
      </c>
      <c r="L245" s="366" t="s">
        <v>436</v>
      </c>
      <c r="M245" s="252">
        <f>4143220+378000</f>
        <v>4521220</v>
      </c>
    </row>
    <row r="246" spans="1:13" ht="21" customHeight="1" x14ac:dyDescent="0.15">
      <c r="A246" s="256"/>
      <c r="B246" s="232"/>
      <c r="C246" s="232"/>
      <c r="D246" s="232"/>
      <c r="E246" s="440">
        <v>333</v>
      </c>
      <c r="F246" s="410" t="s">
        <v>414</v>
      </c>
      <c r="G246" s="242">
        <v>574695000</v>
      </c>
      <c r="H246" s="242">
        <f>M246</f>
        <v>557856000</v>
      </c>
      <c r="I246" s="437">
        <f>H246-G246</f>
        <v>-16839000</v>
      </c>
      <c r="J246" s="227">
        <f>H246/G246*100</f>
        <v>97.069924046668234</v>
      </c>
      <c r="K246" s="541" t="s">
        <v>415</v>
      </c>
      <c r="L246" s="542"/>
      <c r="M246" s="252">
        <f>SUM(M247:M253)</f>
        <v>557856000</v>
      </c>
    </row>
    <row r="247" spans="1:13" ht="45" x14ac:dyDescent="0.15">
      <c r="A247" s="256"/>
      <c r="B247" s="232"/>
      <c r="C247" s="232"/>
      <c r="D247" s="232"/>
      <c r="E247" s="230"/>
      <c r="F247" s="363"/>
      <c r="G247" s="233"/>
      <c r="H247" s="233"/>
      <c r="I247" s="230"/>
      <c r="J247" s="234"/>
      <c r="K247" s="413" t="s">
        <v>349</v>
      </c>
      <c r="L247" s="419" t="s">
        <v>673</v>
      </c>
      <c r="M247" s="404">
        <v>525051000</v>
      </c>
    </row>
    <row r="248" spans="1:13" ht="21" customHeight="1" x14ac:dyDescent="0.15">
      <c r="A248" s="256"/>
      <c r="B248" s="232"/>
      <c r="C248" s="232"/>
      <c r="D248" s="232"/>
      <c r="E248" s="232"/>
      <c r="F248" s="336"/>
      <c r="G248" s="238"/>
      <c r="H248" s="238"/>
      <c r="I248" s="232"/>
      <c r="J248" s="248"/>
      <c r="K248" s="414" t="s">
        <v>442</v>
      </c>
      <c r="L248" s="417" t="s">
        <v>517</v>
      </c>
      <c r="M248" s="252">
        <v>2957850</v>
      </c>
    </row>
    <row r="249" spans="1:13" ht="21" customHeight="1" x14ac:dyDescent="0.15">
      <c r="A249" s="256"/>
      <c r="B249" s="232"/>
      <c r="C249" s="232"/>
      <c r="D249" s="232"/>
      <c r="E249" s="232"/>
      <c r="F249" s="336"/>
      <c r="G249" s="238"/>
      <c r="H249" s="238"/>
      <c r="I249" s="232"/>
      <c r="J249" s="248"/>
      <c r="K249" s="414" t="s">
        <v>337</v>
      </c>
      <c r="L249" s="415" t="s">
        <v>674</v>
      </c>
      <c r="M249" s="252">
        <v>6380000</v>
      </c>
    </row>
    <row r="250" spans="1:13" ht="33.75" x14ac:dyDescent="0.15">
      <c r="A250" s="256"/>
      <c r="B250" s="232"/>
      <c r="C250" s="232"/>
      <c r="D250" s="232"/>
      <c r="E250" s="232"/>
      <c r="F250" s="336"/>
      <c r="G250" s="238"/>
      <c r="H250" s="238"/>
      <c r="I250" s="232"/>
      <c r="J250" s="248"/>
      <c r="K250" s="414" t="s">
        <v>350</v>
      </c>
      <c r="L250" s="419" t="s">
        <v>675</v>
      </c>
      <c r="M250" s="404">
        <v>9343000</v>
      </c>
    </row>
    <row r="251" spans="1:13" ht="21" customHeight="1" x14ac:dyDescent="0.15">
      <c r="A251" s="256"/>
      <c r="B251" s="232"/>
      <c r="C251" s="232"/>
      <c r="D251" s="232"/>
      <c r="E251" s="232"/>
      <c r="F251" s="336"/>
      <c r="G251" s="238"/>
      <c r="H251" s="238"/>
      <c r="I251" s="232"/>
      <c r="J251" s="248"/>
      <c r="K251" s="414" t="s">
        <v>615</v>
      </c>
      <c r="L251" s="419" t="s">
        <v>676</v>
      </c>
      <c r="M251" s="404">
        <v>573000</v>
      </c>
    </row>
    <row r="252" spans="1:13" ht="22.5" x14ac:dyDescent="0.15">
      <c r="A252" s="256"/>
      <c r="B252" s="232"/>
      <c r="C252" s="232"/>
      <c r="D252" s="232"/>
      <c r="E252" s="232"/>
      <c r="F252" s="336"/>
      <c r="G252" s="238"/>
      <c r="H252" s="238"/>
      <c r="I252" s="232"/>
      <c r="J252" s="248"/>
      <c r="K252" s="414" t="s">
        <v>634</v>
      </c>
      <c r="L252" s="419" t="s">
        <v>672</v>
      </c>
      <c r="M252" s="252">
        <v>2463040</v>
      </c>
    </row>
    <row r="253" spans="1:13" ht="21" customHeight="1" x14ac:dyDescent="0.15">
      <c r="A253" s="256"/>
      <c r="B253" s="232"/>
      <c r="C253" s="232"/>
      <c r="D253" s="232"/>
      <c r="E253" s="440"/>
      <c r="F253" s="410"/>
      <c r="G253" s="242"/>
      <c r="H253" s="242"/>
      <c r="I253" s="440"/>
      <c r="J253" s="248"/>
      <c r="K253" s="401" t="s">
        <v>23</v>
      </c>
      <c r="L253" s="366" t="s">
        <v>520</v>
      </c>
      <c r="M253" s="252">
        <f>11661110-573000</f>
        <v>11088110</v>
      </c>
    </row>
    <row r="254" spans="1:13" ht="21" customHeight="1" x14ac:dyDescent="0.15">
      <c r="A254" s="378"/>
      <c r="B254" s="230"/>
      <c r="C254" s="230"/>
      <c r="D254" s="232"/>
      <c r="E254" s="440">
        <v>334</v>
      </c>
      <c r="F254" s="410" t="s">
        <v>418</v>
      </c>
      <c r="G254" s="242">
        <v>158600000</v>
      </c>
      <c r="H254" s="242">
        <f>M254</f>
        <v>143945130</v>
      </c>
      <c r="I254" s="440">
        <f>H254-G254</f>
        <v>-14654870</v>
      </c>
      <c r="J254" s="227">
        <f>H254/G254*100</f>
        <v>90.759854981084487</v>
      </c>
      <c r="K254" s="541" t="s">
        <v>188</v>
      </c>
      <c r="L254" s="542"/>
      <c r="M254" s="252">
        <f>SUM(M255:M260)</f>
        <v>143945130</v>
      </c>
    </row>
    <row r="255" spans="1:13" ht="21" customHeight="1" x14ac:dyDescent="0.15">
      <c r="A255" s="256"/>
      <c r="B255" s="232"/>
      <c r="C255" s="232"/>
      <c r="D255" s="232"/>
      <c r="E255" s="230"/>
      <c r="F255" s="363"/>
      <c r="G255" s="233"/>
      <c r="H255" s="233"/>
      <c r="I255" s="230"/>
      <c r="J255" s="305"/>
      <c r="K255" s="413" t="s">
        <v>349</v>
      </c>
      <c r="L255" s="366" t="s">
        <v>677</v>
      </c>
      <c r="M255" s="252">
        <v>133305130</v>
      </c>
    </row>
    <row r="256" spans="1:13" ht="21" customHeight="1" x14ac:dyDescent="0.15">
      <c r="A256" s="256"/>
      <c r="B256" s="232"/>
      <c r="C256" s="232"/>
      <c r="D256" s="232"/>
      <c r="E256" s="232"/>
      <c r="F256" s="238"/>
      <c r="G256" s="238"/>
      <c r="H256" s="238"/>
      <c r="I256" s="232"/>
      <c r="J256" s="248"/>
      <c r="K256" s="414" t="s">
        <v>337</v>
      </c>
      <c r="L256" s="366" t="s">
        <v>678</v>
      </c>
      <c r="M256" s="252">
        <v>720000</v>
      </c>
    </row>
    <row r="257" spans="1:13" ht="21" customHeight="1" x14ac:dyDescent="0.15">
      <c r="A257" s="256"/>
      <c r="B257" s="232"/>
      <c r="C257" s="232"/>
      <c r="D257" s="232"/>
      <c r="E257" s="232"/>
      <c r="F257" s="336"/>
      <c r="G257" s="238"/>
      <c r="H257" s="238"/>
      <c r="I257" s="232"/>
      <c r="J257" s="248"/>
      <c r="K257" s="414" t="s">
        <v>211</v>
      </c>
      <c r="L257" s="415" t="s">
        <v>679</v>
      </c>
      <c r="M257" s="252">
        <v>8304240</v>
      </c>
    </row>
    <row r="258" spans="1:13" ht="21" customHeight="1" x14ac:dyDescent="0.15">
      <c r="A258" s="256"/>
      <c r="B258" s="232"/>
      <c r="C258" s="232"/>
      <c r="D258" s="232"/>
      <c r="E258" s="232"/>
      <c r="F258" s="336"/>
      <c r="G258" s="238"/>
      <c r="H258" s="238"/>
      <c r="I258" s="232"/>
      <c r="J258" s="248"/>
      <c r="K258" s="414" t="s">
        <v>407</v>
      </c>
      <c r="L258" s="415" t="s">
        <v>443</v>
      </c>
      <c r="M258" s="252">
        <v>100000</v>
      </c>
    </row>
    <row r="259" spans="1:13" ht="21" customHeight="1" x14ac:dyDescent="0.15">
      <c r="A259" s="231"/>
      <c r="B259" s="232"/>
      <c r="C259" s="232"/>
      <c r="D259" s="232"/>
      <c r="E259" s="232"/>
      <c r="F259" s="238"/>
      <c r="G259" s="238"/>
      <c r="H259" s="238"/>
      <c r="I259" s="232"/>
      <c r="J259" s="248"/>
      <c r="K259" s="414" t="s">
        <v>350</v>
      </c>
      <c r="L259" s="366" t="s">
        <v>680</v>
      </c>
      <c r="M259" s="252">
        <v>320000</v>
      </c>
    </row>
    <row r="260" spans="1:13" ht="21" customHeight="1" x14ac:dyDescent="0.15">
      <c r="A260" s="256"/>
      <c r="B260" s="232"/>
      <c r="C260" s="232"/>
      <c r="D260" s="232"/>
      <c r="E260" s="440"/>
      <c r="F260" s="242"/>
      <c r="G260" s="242"/>
      <c r="H260" s="242"/>
      <c r="I260" s="232"/>
      <c r="J260" s="248"/>
      <c r="K260" s="401" t="s">
        <v>209</v>
      </c>
      <c r="L260" s="366" t="s">
        <v>441</v>
      </c>
      <c r="M260" s="252">
        <v>1195760</v>
      </c>
    </row>
    <row r="261" spans="1:13" ht="23.1" customHeight="1" x14ac:dyDescent="0.15">
      <c r="A261" s="256"/>
      <c r="B261" s="232"/>
      <c r="C261" s="232"/>
      <c r="D261" s="232"/>
      <c r="E261" s="440">
        <v>335</v>
      </c>
      <c r="F261" s="410" t="s">
        <v>420</v>
      </c>
      <c r="G261" s="242">
        <v>119300000</v>
      </c>
      <c r="H261" s="242">
        <f>M261</f>
        <v>79731670</v>
      </c>
      <c r="I261" s="437">
        <f>H261-G261</f>
        <v>-39568330</v>
      </c>
      <c r="J261" s="227">
        <f>H261/G261*100</f>
        <v>66.832917015926242</v>
      </c>
      <c r="K261" s="541" t="s">
        <v>188</v>
      </c>
      <c r="L261" s="542"/>
      <c r="M261" s="252">
        <f>SUM(M262:M268)</f>
        <v>79731670</v>
      </c>
    </row>
    <row r="262" spans="1:13" ht="33.75" x14ac:dyDescent="0.15">
      <c r="A262" s="256"/>
      <c r="B262" s="232"/>
      <c r="C262" s="232"/>
      <c r="D262" s="232"/>
      <c r="E262" s="230"/>
      <c r="F262" s="363"/>
      <c r="G262" s="233"/>
      <c r="H262" s="233"/>
      <c r="I262" s="230"/>
      <c r="J262" s="305"/>
      <c r="K262" s="413" t="s">
        <v>349</v>
      </c>
      <c r="L262" s="415" t="s">
        <v>681</v>
      </c>
      <c r="M262" s="252">
        <v>34411670</v>
      </c>
    </row>
    <row r="263" spans="1:13" ht="21" customHeight="1" x14ac:dyDescent="0.15">
      <c r="A263" s="231"/>
      <c r="B263" s="232"/>
      <c r="C263" s="232"/>
      <c r="D263" s="232"/>
      <c r="E263" s="232"/>
      <c r="F263" s="336"/>
      <c r="G263" s="238"/>
      <c r="H263" s="238"/>
      <c r="I263" s="232"/>
      <c r="J263" s="248"/>
      <c r="K263" s="414" t="s">
        <v>337</v>
      </c>
      <c r="L263" s="366" t="s">
        <v>682</v>
      </c>
      <c r="M263" s="252">
        <v>160000</v>
      </c>
    </row>
    <row r="264" spans="1:13" ht="33.75" x14ac:dyDescent="0.15">
      <c r="A264" s="256"/>
      <c r="B264" s="232"/>
      <c r="C264" s="232"/>
      <c r="D264" s="232"/>
      <c r="E264" s="232"/>
      <c r="F264" s="336"/>
      <c r="G264" s="238"/>
      <c r="H264" s="238"/>
      <c r="I264" s="232"/>
      <c r="J264" s="248"/>
      <c r="K264" s="414" t="s">
        <v>211</v>
      </c>
      <c r="L264" s="415" t="s">
        <v>683</v>
      </c>
      <c r="M264" s="252">
        <v>1957120</v>
      </c>
    </row>
    <row r="265" spans="1:13" ht="21" customHeight="1" x14ac:dyDescent="0.15">
      <c r="A265" s="231"/>
      <c r="B265" s="232"/>
      <c r="C265" s="232"/>
      <c r="D265" s="232"/>
      <c r="E265" s="232"/>
      <c r="F265" s="336"/>
      <c r="G265" s="238"/>
      <c r="H265" s="238"/>
      <c r="I265" s="232"/>
      <c r="J265" s="248"/>
      <c r="K265" s="414" t="s">
        <v>407</v>
      </c>
      <c r="L265" s="415" t="s">
        <v>439</v>
      </c>
      <c r="M265" s="252">
        <v>50000</v>
      </c>
    </row>
    <row r="266" spans="1:13" ht="21" customHeight="1" x14ac:dyDescent="0.15">
      <c r="A266" s="231"/>
      <c r="B266" s="232"/>
      <c r="C266" s="232"/>
      <c r="D266" s="232"/>
      <c r="E266" s="232"/>
      <c r="F266" s="336"/>
      <c r="G266" s="238"/>
      <c r="H266" s="238"/>
      <c r="I266" s="232"/>
      <c r="J266" s="321"/>
      <c r="K266" s="414" t="s">
        <v>350</v>
      </c>
      <c r="L266" s="366" t="s">
        <v>684</v>
      </c>
      <c r="M266" s="252">
        <v>490000</v>
      </c>
    </row>
    <row r="267" spans="1:13" ht="21" customHeight="1" x14ac:dyDescent="0.15">
      <c r="A267" s="256"/>
      <c r="B267" s="232"/>
      <c r="C267" s="232"/>
      <c r="D267" s="232"/>
      <c r="E267" s="232"/>
      <c r="F267" s="336"/>
      <c r="G267" s="238"/>
      <c r="H267" s="238"/>
      <c r="I267" s="232"/>
      <c r="J267" s="248"/>
      <c r="K267" s="401" t="s">
        <v>209</v>
      </c>
      <c r="L267" s="366" t="s">
        <v>441</v>
      </c>
      <c r="M267" s="252">
        <v>2662880</v>
      </c>
    </row>
    <row r="268" spans="1:13" ht="21" customHeight="1" x14ac:dyDescent="0.15">
      <c r="A268" s="256"/>
      <c r="B268" s="232"/>
      <c r="C268" s="232"/>
      <c r="D268" s="232"/>
      <c r="E268" s="440"/>
      <c r="F268" s="410"/>
      <c r="G268" s="242"/>
      <c r="H268" s="242"/>
      <c r="I268" s="440"/>
      <c r="J268" s="248"/>
      <c r="K268" s="401" t="s">
        <v>497</v>
      </c>
      <c r="L268" s="366" t="s">
        <v>503</v>
      </c>
      <c r="M268" s="252">
        <v>40000000</v>
      </c>
    </row>
    <row r="269" spans="1:13" ht="23.1" customHeight="1" x14ac:dyDescent="0.15">
      <c r="A269" s="340"/>
      <c r="B269" s="232"/>
      <c r="C269" s="232"/>
      <c r="D269" s="232"/>
      <c r="E269" s="440">
        <v>336</v>
      </c>
      <c r="F269" s="410" t="s">
        <v>499</v>
      </c>
      <c r="G269" s="242">
        <v>88704000</v>
      </c>
      <c r="H269" s="242">
        <f>M269</f>
        <v>79557200</v>
      </c>
      <c r="I269" s="440">
        <f>H269-G269</f>
        <v>-9146800</v>
      </c>
      <c r="J269" s="227">
        <f>H269/G269*100</f>
        <v>89.688401875901874</v>
      </c>
      <c r="K269" s="541" t="s">
        <v>502</v>
      </c>
      <c r="L269" s="542"/>
      <c r="M269" s="252">
        <f>SUM(M270:M273)</f>
        <v>79557200</v>
      </c>
    </row>
    <row r="270" spans="1:13" ht="23.1" customHeight="1" x14ac:dyDescent="0.15">
      <c r="A270" s="340"/>
      <c r="B270" s="232"/>
      <c r="C270" s="232"/>
      <c r="D270" s="232"/>
      <c r="E270" s="230"/>
      <c r="F270" s="233"/>
      <c r="G270" s="233"/>
      <c r="H270" s="233"/>
      <c r="I270" s="230"/>
      <c r="J270" s="305"/>
      <c r="K270" s="413" t="s">
        <v>349</v>
      </c>
      <c r="L270" s="415" t="s">
        <v>685</v>
      </c>
      <c r="M270" s="252">
        <v>72231200</v>
      </c>
    </row>
    <row r="271" spans="1:13" ht="23.1" customHeight="1" x14ac:dyDescent="0.15">
      <c r="A271" s="340"/>
      <c r="B271" s="232"/>
      <c r="C271" s="232"/>
      <c r="D271" s="232"/>
      <c r="E271" s="232"/>
      <c r="F271" s="238"/>
      <c r="G271" s="238"/>
      <c r="H271" s="238"/>
      <c r="I271" s="232"/>
      <c r="J271" s="248"/>
      <c r="K271" s="414" t="s">
        <v>211</v>
      </c>
      <c r="L271" s="415" t="s">
        <v>686</v>
      </c>
      <c r="M271" s="252">
        <v>6110430</v>
      </c>
    </row>
    <row r="272" spans="1:13" ht="23.1" customHeight="1" x14ac:dyDescent="0.15">
      <c r="A272" s="340"/>
      <c r="B272" s="232"/>
      <c r="C272" s="232"/>
      <c r="D272" s="232"/>
      <c r="E272" s="232"/>
      <c r="F272" s="238"/>
      <c r="G272" s="238"/>
      <c r="H272" s="238"/>
      <c r="I272" s="232"/>
      <c r="J272" s="248"/>
      <c r="K272" s="414" t="s">
        <v>350</v>
      </c>
      <c r="L272" s="366" t="s">
        <v>687</v>
      </c>
      <c r="M272" s="252">
        <v>400000</v>
      </c>
    </row>
    <row r="273" spans="1:13" ht="23.1" customHeight="1" x14ac:dyDescent="0.15">
      <c r="A273" s="340"/>
      <c r="B273" s="232"/>
      <c r="C273" s="232"/>
      <c r="D273" s="232"/>
      <c r="E273" s="440"/>
      <c r="F273" s="242"/>
      <c r="G273" s="242"/>
      <c r="H273" s="242"/>
      <c r="I273" s="440"/>
      <c r="J273" s="248"/>
      <c r="K273" s="401" t="s">
        <v>209</v>
      </c>
      <c r="L273" s="366" t="s">
        <v>441</v>
      </c>
      <c r="M273" s="252">
        <v>815570</v>
      </c>
    </row>
    <row r="274" spans="1:13" ht="21" customHeight="1" x14ac:dyDescent="0.15">
      <c r="A274" s="340"/>
      <c r="B274" s="232"/>
      <c r="C274" s="232"/>
      <c r="D274" s="232"/>
      <c r="E274" s="440">
        <v>337</v>
      </c>
      <c r="F274" s="410" t="s">
        <v>512</v>
      </c>
      <c r="G274" s="242">
        <v>76128000</v>
      </c>
      <c r="H274" s="242">
        <f>M274</f>
        <v>73610610</v>
      </c>
      <c r="I274" s="440">
        <f>H274-G274</f>
        <v>-2517390</v>
      </c>
      <c r="J274" s="227">
        <f>H274/G274*100</f>
        <v>96.693214060529627</v>
      </c>
      <c r="K274" s="541" t="s">
        <v>188</v>
      </c>
      <c r="L274" s="542"/>
      <c r="M274" s="252">
        <f>SUM(M275:M279)</f>
        <v>73610610</v>
      </c>
    </row>
    <row r="275" spans="1:13" ht="21" customHeight="1" x14ac:dyDescent="0.15">
      <c r="A275" s="340"/>
      <c r="B275" s="232"/>
      <c r="C275" s="232"/>
      <c r="D275" s="232"/>
      <c r="E275" s="230"/>
      <c r="F275" s="363"/>
      <c r="G275" s="233"/>
      <c r="H275" s="233"/>
      <c r="I275" s="230"/>
      <c r="J275" s="305"/>
      <c r="K275" s="413" t="s">
        <v>349</v>
      </c>
      <c r="L275" s="415" t="s">
        <v>688</v>
      </c>
      <c r="M275" s="448">
        <v>68503410</v>
      </c>
    </row>
    <row r="276" spans="1:13" ht="21" customHeight="1" x14ac:dyDescent="0.15">
      <c r="A276" s="340"/>
      <c r="B276" s="232"/>
      <c r="C276" s="232"/>
      <c r="D276" s="232"/>
      <c r="E276" s="232"/>
      <c r="F276" s="336"/>
      <c r="G276" s="238"/>
      <c r="H276" s="238"/>
      <c r="I276" s="232"/>
      <c r="J276" s="248"/>
      <c r="K276" s="414" t="s">
        <v>211</v>
      </c>
      <c r="L276" s="450" t="s">
        <v>689</v>
      </c>
      <c r="M276" s="252">
        <v>2941920</v>
      </c>
    </row>
    <row r="277" spans="1:13" ht="21" customHeight="1" x14ac:dyDescent="0.15">
      <c r="A277" s="340"/>
      <c r="B277" s="232"/>
      <c r="C277" s="232"/>
      <c r="D277" s="232"/>
      <c r="E277" s="232"/>
      <c r="F277" s="336"/>
      <c r="G277" s="238"/>
      <c r="H277" s="238"/>
      <c r="I277" s="232"/>
      <c r="J277" s="248"/>
      <c r="K277" s="414" t="s">
        <v>407</v>
      </c>
      <c r="L277" s="451" t="s">
        <v>531</v>
      </c>
      <c r="M277" s="449">
        <v>160000</v>
      </c>
    </row>
    <row r="278" spans="1:13" ht="21" customHeight="1" x14ac:dyDescent="0.15">
      <c r="A278" s="340"/>
      <c r="B278" s="232"/>
      <c r="C278" s="232"/>
      <c r="D278" s="232"/>
      <c r="E278" s="232"/>
      <c r="F278" s="336"/>
      <c r="G278" s="238"/>
      <c r="H278" s="238"/>
      <c r="I278" s="232"/>
      <c r="J278" s="248"/>
      <c r="K278" s="414" t="s">
        <v>350</v>
      </c>
      <c r="L278" s="366" t="s">
        <v>690</v>
      </c>
      <c r="M278" s="244">
        <v>640000</v>
      </c>
    </row>
    <row r="279" spans="1:13" ht="21" customHeight="1" x14ac:dyDescent="0.15">
      <c r="A279" s="340"/>
      <c r="B279" s="232"/>
      <c r="C279" s="232"/>
      <c r="D279" s="440"/>
      <c r="E279" s="232"/>
      <c r="F279" s="242"/>
      <c r="G279" s="242"/>
      <c r="H279" s="238"/>
      <c r="I279" s="232"/>
      <c r="J279" s="248"/>
      <c r="K279" s="401" t="s">
        <v>209</v>
      </c>
      <c r="L279" s="366" t="s">
        <v>532</v>
      </c>
      <c r="M279" s="252">
        <v>1365280</v>
      </c>
    </row>
    <row r="280" spans="1:13" ht="22.5" customHeight="1" x14ac:dyDescent="0.15">
      <c r="A280" s="341" t="s">
        <v>182</v>
      </c>
      <c r="B280" s="440" t="s">
        <v>135</v>
      </c>
      <c r="C280" s="440">
        <v>41</v>
      </c>
      <c r="D280" s="440" t="s">
        <v>135</v>
      </c>
      <c r="E280" s="437">
        <v>411</v>
      </c>
      <c r="F280" s="440" t="s">
        <v>135</v>
      </c>
      <c r="G280" s="242">
        <v>0</v>
      </c>
      <c r="H280" s="438">
        <f>M280</f>
        <v>0</v>
      </c>
      <c r="I280" s="437">
        <f t="shared" ref="I280:I286" si="4">H280-G280</f>
        <v>0</v>
      </c>
      <c r="J280" s="227" t="e">
        <f t="shared" ref="J280:J286" si="5">H280/G280*100</f>
        <v>#DIV/0!</v>
      </c>
      <c r="K280" s="359" t="s">
        <v>228</v>
      </c>
      <c r="L280" s="360" t="s">
        <v>346</v>
      </c>
      <c r="M280" s="244">
        <v>0</v>
      </c>
    </row>
    <row r="281" spans="1:13" ht="21" customHeight="1" x14ac:dyDescent="0.15">
      <c r="A281" s="226" t="s">
        <v>125</v>
      </c>
      <c r="B281" s="437" t="s">
        <v>183</v>
      </c>
      <c r="C281" s="437">
        <v>51</v>
      </c>
      <c r="D281" s="230" t="s">
        <v>136</v>
      </c>
      <c r="E281" s="546" t="s">
        <v>2</v>
      </c>
      <c r="F281" s="546"/>
      <c r="G281" s="438">
        <f>SUM(G282:G283)</f>
        <v>0</v>
      </c>
      <c r="H281" s="438">
        <f>SUM(H282:H283)</f>
        <v>0</v>
      </c>
      <c r="I281" s="437">
        <f t="shared" si="4"/>
        <v>0</v>
      </c>
      <c r="J281" s="227" t="e">
        <f t="shared" si="5"/>
        <v>#DIV/0!</v>
      </c>
      <c r="K281" s="559" t="s">
        <v>193</v>
      </c>
      <c r="L281" s="559"/>
      <c r="M281" s="237">
        <f>SUM(M282:M283)</f>
        <v>0</v>
      </c>
    </row>
    <row r="282" spans="1:13" ht="21" customHeight="1" x14ac:dyDescent="0.15">
      <c r="A282" s="243"/>
      <c r="B282" s="232"/>
      <c r="C282" s="232"/>
      <c r="D282" s="230"/>
      <c r="E282" s="437">
        <v>511</v>
      </c>
      <c r="F282" s="437" t="s">
        <v>137</v>
      </c>
      <c r="G282" s="438">
        <v>0</v>
      </c>
      <c r="H282" s="438">
        <f>M282</f>
        <v>0</v>
      </c>
      <c r="I282" s="437">
        <f t="shared" si="4"/>
        <v>0</v>
      </c>
      <c r="J282" s="227" t="e">
        <f t="shared" si="5"/>
        <v>#DIV/0!</v>
      </c>
      <c r="K282" s="235" t="s">
        <v>229</v>
      </c>
      <c r="L282" s="245"/>
      <c r="M282" s="237">
        <v>0</v>
      </c>
    </row>
    <row r="283" spans="1:13" ht="21" customHeight="1" x14ac:dyDescent="0.15">
      <c r="A283" s="341"/>
      <c r="B283" s="440"/>
      <c r="C283" s="440"/>
      <c r="D283" s="440"/>
      <c r="E283" s="437">
        <v>512</v>
      </c>
      <c r="F283" s="437" t="s">
        <v>138</v>
      </c>
      <c r="G283" s="438">
        <v>0</v>
      </c>
      <c r="H283" s="438">
        <f>M283</f>
        <v>0</v>
      </c>
      <c r="I283" s="437">
        <f t="shared" si="4"/>
        <v>0</v>
      </c>
      <c r="J283" s="227" t="e">
        <f t="shared" si="5"/>
        <v>#DIV/0!</v>
      </c>
      <c r="K283" s="235" t="s">
        <v>230</v>
      </c>
      <c r="L283" s="245"/>
      <c r="M283" s="237">
        <v>0</v>
      </c>
    </row>
    <row r="284" spans="1:13" ht="45" x14ac:dyDescent="0.15">
      <c r="A284" s="341" t="s">
        <v>184</v>
      </c>
      <c r="B284" s="440" t="s">
        <v>16</v>
      </c>
      <c r="C284" s="440">
        <v>61</v>
      </c>
      <c r="D284" s="440" t="s">
        <v>16</v>
      </c>
      <c r="E284" s="437">
        <v>611</v>
      </c>
      <c r="F284" s="437" t="s">
        <v>16</v>
      </c>
      <c r="G284" s="438">
        <v>5040000</v>
      </c>
      <c r="H284" s="438">
        <f>M284</f>
        <v>6500000</v>
      </c>
      <c r="I284" s="437">
        <f t="shared" si="4"/>
        <v>1460000</v>
      </c>
      <c r="J284" s="227">
        <f t="shared" si="5"/>
        <v>128.96825396825398</v>
      </c>
      <c r="K284" s="235" t="s">
        <v>231</v>
      </c>
      <c r="L284" s="236" t="s">
        <v>697</v>
      </c>
      <c r="M284" s="503">
        <v>6500000</v>
      </c>
    </row>
    <row r="285" spans="1:13" ht="21" customHeight="1" x14ac:dyDescent="0.15">
      <c r="A285" s="258" t="s">
        <v>130</v>
      </c>
      <c r="B285" s="259" t="s">
        <v>233</v>
      </c>
      <c r="C285" s="253">
        <v>71</v>
      </c>
      <c r="D285" s="259" t="s">
        <v>233</v>
      </c>
      <c r="E285" s="546" t="s">
        <v>2</v>
      </c>
      <c r="F285" s="546"/>
      <c r="G285" s="438">
        <f>G286+G291</f>
        <v>487124071</v>
      </c>
      <c r="H285" s="438">
        <f>H286+H291</f>
        <v>894553502</v>
      </c>
      <c r="I285" s="437">
        <f t="shared" si="4"/>
        <v>407429431</v>
      </c>
      <c r="J285" s="227">
        <f t="shared" si="5"/>
        <v>183.63976556600917</v>
      </c>
      <c r="K285" s="559" t="s">
        <v>188</v>
      </c>
      <c r="L285" s="559"/>
      <c r="M285" s="237">
        <f>M286+M291</f>
        <v>894553502</v>
      </c>
    </row>
    <row r="286" spans="1:13" ht="21" customHeight="1" x14ac:dyDescent="0.15">
      <c r="A286" s="260"/>
      <c r="B286" s="261"/>
      <c r="C286" s="262"/>
      <c r="D286" s="262"/>
      <c r="E286" s="253">
        <v>711</v>
      </c>
      <c r="F286" s="437" t="s">
        <v>31</v>
      </c>
      <c r="G286" s="438">
        <v>476779</v>
      </c>
      <c r="H286" s="438">
        <f>M286</f>
        <v>407906210</v>
      </c>
      <c r="I286" s="437">
        <f t="shared" si="4"/>
        <v>407429431</v>
      </c>
      <c r="J286" s="227">
        <f t="shared" si="5"/>
        <v>85554.567210384688</v>
      </c>
      <c r="K286" s="559" t="s">
        <v>188</v>
      </c>
      <c r="L286" s="559"/>
      <c r="M286" s="240">
        <f>SUM(M287:M290)</f>
        <v>407906210</v>
      </c>
    </row>
    <row r="287" spans="1:13" ht="39" x14ac:dyDescent="0.15">
      <c r="A287" s="260"/>
      <c r="B287" s="261"/>
      <c r="C287" s="261"/>
      <c r="D287" s="261"/>
      <c r="E287" s="262"/>
      <c r="F287" s="230"/>
      <c r="G287" s="233"/>
      <c r="H287" s="233"/>
      <c r="I287" s="230"/>
      <c r="J287" s="263"/>
      <c r="K287" s="239" t="s">
        <v>568</v>
      </c>
      <c r="L287" s="369" t="s">
        <v>698</v>
      </c>
      <c r="M287" s="502">
        <v>77923140</v>
      </c>
    </row>
    <row r="288" spans="1:13" ht="341.25" x14ac:dyDescent="0.15">
      <c r="A288" s="260"/>
      <c r="B288" s="261"/>
      <c r="C288" s="261"/>
      <c r="D288" s="261"/>
      <c r="E288" s="491"/>
      <c r="F288" s="485"/>
      <c r="G288" s="242"/>
      <c r="H288" s="238"/>
      <c r="I288" s="485"/>
      <c r="J288" s="331"/>
      <c r="K288" s="239" t="s">
        <v>569</v>
      </c>
      <c r="L288" s="369" t="s">
        <v>570</v>
      </c>
      <c r="M288" s="237">
        <v>182881</v>
      </c>
    </row>
    <row r="289" spans="1:13" ht="195" x14ac:dyDescent="0.15">
      <c r="A289" s="260"/>
      <c r="B289" s="261"/>
      <c r="C289" s="261"/>
      <c r="D289" s="261"/>
      <c r="E289" s="262"/>
      <c r="F289" s="230"/>
      <c r="G289" s="233"/>
      <c r="H289" s="233"/>
      <c r="I289" s="230"/>
      <c r="J289" s="263"/>
      <c r="K289" s="239" t="s">
        <v>571</v>
      </c>
      <c r="L289" s="369" t="s">
        <v>617</v>
      </c>
      <c r="M289" s="240">
        <v>324779902</v>
      </c>
    </row>
    <row r="290" spans="1:13" ht="87.75" x14ac:dyDescent="0.15">
      <c r="A290" s="260"/>
      <c r="B290" s="261"/>
      <c r="C290" s="261"/>
      <c r="D290" s="261"/>
      <c r="E290" s="262"/>
      <c r="F290" s="230"/>
      <c r="G290" s="233"/>
      <c r="H290" s="233"/>
      <c r="I290" s="230"/>
      <c r="J290" s="263"/>
      <c r="K290" s="239" t="s">
        <v>572</v>
      </c>
      <c r="L290" s="369" t="s">
        <v>694</v>
      </c>
      <c r="M290" s="240">
        <v>5020287</v>
      </c>
    </row>
    <row r="291" spans="1:13" ht="21" customHeight="1" x14ac:dyDescent="0.15">
      <c r="A291" s="260"/>
      <c r="B291" s="261"/>
      <c r="C291" s="261"/>
      <c r="D291" s="232"/>
      <c r="E291" s="230">
        <v>712</v>
      </c>
      <c r="F291" s="230" t="s">
        <v>107</v>
      </c>
      <c r="G291" s="233">
        <v>486647292</v>
      </c>
      <c r="H291" s="233">
        <f>M291</f>
        <v>486647292</v>
      </c>
      <c r="I291" s="437">
        <f>H291-G291</f>
        <v>0</v>
      </c>
      <c r="J291" s="227">
        <f>H291/G291*100</f>
        <v>100</v>
      </c>
      <c r="K291" s="578" t="s">
        <v>188</v>
      </c>
      <c r="L291" s="578"/>
      <c r="M291" s="240">
        <f>SUM(M292:M296)</f>
        <v>486647292</v>
      </c>
    </row>
    <row r="292" spans="1:13" ht="39" x14ac:dyDescent="0.15">
      <c r="A292" s="260"/>
      <c r="B292" s="261"/>
      <c r="C292" s="261"/>
      <c r="D292" s="232"/>
      <c r="E292" s="230"/>
      <c r="F292" s="230"/>
      <c r="G292" s="363"/>
      <c r="H292" s="363"/>
      <c r="I292" s="230"/>
      <c r="J292" s="234"/>
      <c r="K292" s="441" t="s">
        <v>489</v>
      </c>
      <c r="L292" s="369" t="s">
        <v>496</v>
      </c>
      <c r="M292" s="240">
        <v>23530530</v>
      </c>
    </row>
    <row r="293" spans="1:13" ht="312" x14ac:dyDescent="0.15">
      <c r="A293" s="260"/>
      <c r="B293" s="261"/>
      <c r="C293" s="261"/>
      <c r="D293" s="232"/>
      <c r="E293" s="232"/>
      <c r="F293" s="232"/>
      <c r="G293" s="336"/>
      <c r="H293" s="336"/>
      <c r="I293" s="257"/>
      <c r="J293" s="321"/>
      <c r="K293" s="239" t="s">
        <v>488</v>
      </c>
      <c r="L293" s="369" t="s">
        <v>490</v>
      </c>
      <c r="M293" s="237">
        <v>119786</v>
      </c>
    </row>
    <row r="294" spans="1:13" ht="24.95" customHeight="1" x14ac:dyDescent="0.15">
      <c r="A294" s="342"/>
      <c r="B294" s="343"/>
      <c r="C294" s="261"/>
      <c r="D294" s="338"/>
      <c r="E294" s="232"/>
      <c r="F294" s="338"/>
      <c r="G294" s="386"/>
      <c r="H294" s="386"/>
      <c r="I294" s="232"/>
      <c r="J294" s="321"/>
      <c r="K294" s="370" t="s">
        <v>485</v>
      </c>
      <c r="L294" s="369" t="s">
        <v>484</v>
      </c>
      <c r="M294" s="240">
        <v>36</v>
      </c>
    </row>
    <row r="295" spans="1:13" ht="204.75" x14ac:dyDescent="0.15">
      <c r="A295" s="342"/>
      <c r="B295" s="343"/>
      <c r="C295" s="261"/>
      <c r="D295" s="338"/>
      <c r="E295" s="232"/>
      <c r="F295" s="338"/>
      <c r="G295" s="386"/>
      <c r="H295" s="386"/>
      <c r="I295" s="232"/>
      <c r="J295" s="321"/>
      <c r="K295" s="239" t="s">
        <v>487</v>
      </c>
      <c r="L295" s="369" t="s">
        <v>426</v>
      </c>
      <c r="M295" s="240">
        <v>403026940</v>
      </c>
    </row>
    <row r="296" spans="1:13" ht="30" thickBot="1" x14ac:dyDescent="0.2">
      <c r="A296" s="365"/>
      <c r="B296" s="428"/>
      <c r="C296" s="428"/>
      <c r="D296" s="429"/>
      <c r="E296" s="372"/>
      <c r="F296" s="430"/>
      <c r="G296" s="445"/>
      <c r="H296" s="446"/>
      <c r="I296" s="372"/>
      <c r="J296" s="431"/>
      <c r="K296" s="374" t="s">
        <v>486</v>
      </c>
      <c r="L296" s="432" t="s">
        <v>427</v>
      </c>
      <c r="M296" s="376">
        <v>59970000</v>
      </c>
    </row>
    <row r="297" spans="1:13" x14ac:dyDescent="0.15">
      <c r="G297" s="377"/>
      <c r="H297" s="377"/>
      <c r="M297" s="427"/>
    </row>
    <row r="298" spans="1:13" x14ac:dyDescent="0.15">
      <c r="G298" s="377"/>
      <c r="H298" s="377"/>
    </row>
    <row r="299" spans="1:13" x14ac:dyDescent="0.15">
      <c r="G299" s="377"/>
      <c r="H299" s="377"/>
    </row>
    <row r="300" spans="1:13" x14ac:dyDescent="0.15">
      <c r="G300" s="377"/>
      <c r="H300" s="377"/>
    </row>
    <row r="301" spans="1:13" x14ac:dyDescent="0.15">
      <c r="G301" s="377"/>
      <c r="H301" s="377"/>
    </row>
    <row r="302" spans="1:13" x14ac:dyDescent="0.15">
      <c r="G302" s="377"/>
      <c r="H302" s="377"/>
    </row>
    <row r="303" spans="1:13" x14ac:dyDescent="0.15">
      <c r="G303" s="377"/>
      <c r="H303" s="377"/>
    </row>
    <row r="304" spans="1:13" x14ac:dyDescent="0.15">
      <c r="G304" s="377"/>
      <c r="H304" s="377"/>
    </row>
    <row r="305" spans="7:8" x14ac:dyDescent="0.15">
      <c r="G305" s="377"/>
      <c r="H305" s="377"/>
    </row>
    <row r="306" spans="7:8" x14ac:dyDescent="0.15">
      <c r="G306" s="377"/>
      <c r="H306" s="377"/>
    </row>
    <row r="307" spans="7:8" x14ac:dyDescent="0.15">
      <c r="G307" s="377"/>
      <c r="H307" s="377"/>
    </row>
    <row r="308" spans="7:8" x14ac:dyDescent="0.15">
      <c r="G308" s="377"/>
      <c r="H308" s="377"/>
    </row>
    <row r="309" spans="7:8" x14ac:dyDescent="0.15">
      <c r="G309" s="377"/>
      <c r="H309" s="377"/>
    </row>
    <row r="310" spans="7:8" x14ac:dyDescent="0.15">
      <c r="G310" s="377"/>
      <c r="H310" s="377"/>
    </row>
    <row r="311" spans="7:8" x14ac:dyDescent="0.15">
      <c r="G311" s="377"/>
      <c r="H311" s="377"/>
    </row>
    <row r="312" spans="7:8" x14ac:dyDescent="0.15">
      <c r="G312" s="377"/>
      <c r="H312" s="377"/>
    </row>
    <row r="313" spans="7:8" x14ac:dyDescent="0.15">
      <c r="G313" s="377"/>
      <c r="H313" s="377"/>
    </row>
    <row r="314" spans="7:8" x14ac:dyDescent="0.15">
      <c r="G314" s="377"/>
      <c r="H314" s="377"/>
    </row>
    <row r="315" spans="7:8" x14ac:dyDescent="0.15">
      <c r="G315" s="377"/>
      <c r="H315" s="377"/>
    </row>
    <row r="316" spans="7:8" x14ac:dyDescent="0.15">
      <c r="G316" s="377"/>
      <c r="H316" s="377"/>
    </row>
    <row r="317" spans="7:8" x14ac:dyDescent="0.15">
      <c r="G317" s="377"/>
      <c r="H317" s="377"/>
    </row>
    <row r="318" spans="7:8" x14ac:dyDescent="0.15">
      <c r="G318" s="377"/>
      <c r="H318" s="377"/>
    </row>
    <row r="319" spans="7:8" x14ac:dyDescent="0.15">
      <c r="G319" s="377"/>
      <c r="H319" s="377"/>
    </row>
    <row r="320" spans="7:8" x14ac:dyDescent="0.15">
      <c r="G320" s="377"/>
      <c r="H320" s="377"/>
    </row>
    <row r="321" spans="7:8" x14ac:dyDescent="0.15">
      <c r="G321" s="377"/>
      <c r="H321" s="377"/>
    </row>
  </sheetData>
  <mergeCells count="61">
    <mergeCell ref="K291:L291"/>
    <mergeCell ref="K286:L286"/>
    <mergeCell ref="K174:L174"/>
    <mergeCell ref="K192:L192"/>
    <mergeCell ref="K200:L200"/>
    <mergeCell ref="K209:L209"/>
    <mergeCell ref="K218:L218"/>
    <mergeCell ref="K226:L226"/>
    <mergeCell ref="K232:L232"/>
    <mergeCell ref="K238:L238"/>
    <mergeCell ref="K269:L269"/>
    <mergeCell ref="K274:L274"/>
    <mergeCell ref="E69:F69"/>
    <mergeCell ref="K49:L49"/>
    <mergeCell ref="K52:L52"/>
    <mergeCell ref="K246:L246"/>
    <mergeCell ref="K166:L166"/>
    <mergeCell ref="K58:L58"/>
    <mergeCell ref="K66:L66"/>
    <mergeCell ref="K69:L69"/>
    <mergeCell ref="K138:L138"/>
    <mergeCell ref="K90:L90"/>
    <mergeCell ref="K114:L114"/>
    <mergeCell ref="K123:L123"/>
    <mergeCell ref="C73:F73"/>
    <mergeCell ref="K73:L73"/>
    <mergeCell ref="K15:L15"/>
    <mergeCell ref="A6:F6"/>
    <mergeCell ref="D7:F7"/>
    <mergeCell ref="E8:F8"/>
    <mergeCell ref="E47:F47"/>
    <mergeCell ref="E43:F43"/>
    <mergeCell ref="K36:L36"/>
    <mergeCell ref="K7:L7"/>
    <mergeCell ref="K8:L8"/>
    <mergeCell ref="K47:L47"/>
    <mergeCell ref="K9:L9"/>
    <mergeCell ref="K43:L43"/>
    <mergeCell ref="A1:M1"/>
    <mergeCell ref="K4:M4"/>
    <mergeCell ref="I4:J4"/>
    <mergeCell ref="A4:B5"/>
    <mergeCell ref="C4:D5"/>
    <mergeCell ref="E4:F5"/>
    <mergeCell ref="L3:M3"/>
    <mergeCell ref="A2:B2"/>
    <mergeCell ref="E285:F285"/>
    <mergeCell ref="K281:L281"/>
    <mergeCell ref="K285:L285"/>
    <mergeCell ref="E281:F281"/>
    <mergeCell ref="K74:L74"/>
    <mergeCell ref="K80:L80"/>
    <mergeCell ref="K183:L183"/>
    <mergeCell ref="K127:L127"/>
    <mergeCell ref="K133:L133"/>
    <mergeCell ref="K261:L261"/>
    <mergeCell ref="K141:L141"/>
    <mergeCell ref="K150:L150"/>
    <mergeCell ref="K254:L254"/>
    <mergeCell ref="K99:L99"/>
    <mergeCell ref="K106:L106"/>
  </mergeCells>
  <phoneticPr fontId="2" type="noConversion"/>
  <printOptions horizontalCentered="1"/>
  <pageMargins left="0.39370078740157483" right="0.39370078740157483" top="0.59055118110236227" bottom="0.59055118110236227" header="0.31496062992125984" footer="0.31496062992125984"/>
  <pageSetup paperSize="9" scale="50" fitToHeight="0" orientation="portrait" r:id="rId1"/>
  <headerFooter alignWithMargins="0">
    <oddFooter>&amp;C- &amp;P -</oddFooter>
  </headerFooter>
  <rowBreaks count="6" manualBreakCount="6">
    <brk id="46" max="12" man="1"/>
    <brk id="98" max="12" man="1"/>
    <brk id="149" max="12" man="1"/>
    <brk id="199" max="12" man="1"/>
    <brk id="237" max="12" man="1"/>
    <brk id="284" max="12" man="1"/>
  </rowBreaks>
  <ignoredErrors>
    <ignoredError sqref="G43:H43 G47:H47 G285:H285 H281" formula="1"/>
    <ignoredError sqref="M133 M138 M166 M238 M183 M141 M174 M246 M31 M36 M16 M269 M274" formulaRange="1"/>
    <ignoredError sqref="M69 M66 M291 M29 M285:M286" unlockedFormula="1"/>
    <ignoredError sqref="M281 M58" formulaRange="1" unlockedFormula="1"/>
    <ignoredError sqref="G281"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Y321"/>
  <sheetViews>
    <sheetView view="pageBreakPreview" topLeftCell="D1" zoomScale="130" zoomScaleSheetLayoutView="130" workbookViewId="0">
      <pane ySplit="6" topLeftCell="A283" activePane="bottomLeft" state="frozen"/>
      <selection pane="bottomLeft" activeCell="M285" sqref="M285"/>
    </sheetView>
  </sheetViews>
  <sheetFormatPr defaultRowHeight="12" x14ac:dyDescent="0.15"/>
  <cols>
    <col min="1" max="1" width="2.88671875" style="264" bestFit="1" customWidth="1"/>
    <col min="2" max="2" width="9.21875" style="264" customWidth="1"/>
    <col min="3" max="3" width="3.33203125" style="265" bestFit="1" customWidth="1"/>
    <col min="4" max="4" width="9" style="265" bestFit="1" customWidth="1"/>
    <col min="5" max="5" width="4.109375" style="265" bestFit="1" customWidth="1"/>
    <col min="6" max="6" width="19.33203125" style="265" bestFit="1" customWidth="1"/>
    <col min="7" max="8" width="12.6640625" style="287" customWidth="1"/>
    <col min="9" max="9" width="12.33203125" style="265" bestFit="1" customWidth="1"/>
    <col min="10" max="10" width="6.5546875" style="266" customWidth="1"/>
    <col min="11" max="11" width="18.77734375" style="267" customWidth="1"/>
    <col min="12" max="12" width="42.5546875" style="267" customWidth="1"/>
    <col min="13" max="13" width="11" style="268" bestFit="1" customWidth="1"/>
    <col min="14" max="16384" width="8.88671875" style="228"/>
  </cols>
  <sheetData>
    <row r="1" spans="1:37" s="210" customFormat="1" ht="50.1" customHeight="1" x14ac:dyDescent="0.15">
      <c r="A1" s="562" t="s">
        <v>560</v>
      </c>
      <c r="B1" s="563"/>
      <c r="C1" s="563"/>
      <c r="D1" s="563"/>
      <c r="E1" s="563"/>
      <c r="F1" s="563"/>
      <c r="G1" s="563"/>
      <c r="H1" s="563"/>
      <c r="I1" s="563"/>
      <c r="J1" s="563"/>
      <c r="K1" s="563"/>
      <c r="L1" s="563"/>
      <c r="M1" s="564"/>
    </row>
    <row r="2" spans="1:37" s="210" customFormat="1" ht="15.75" customHeight="1" x14ac:dyDescent="0.15">
      <c r="A2" s="569" t="s">
        <v>17</v>
      </c>
      <c r="B2" s="557"/>
      <c r="C2" s="494"/>
      <c r="D2" s="211"/>
      <c r="E2" s="211"/>
      <c r="F2" s="212"/>
      <c r="G2" s="286"/>
      <c r="H2" s="286"/>
      <c r="I2" s="212"/>
      <c r="J2" s="213"/>
      <c r="K2" s="214"/>
      <c r="L2" s="214"/>
      <c r="M2" s="312"/>
    </row>
    <row r="3" spans="1:37" s="210" customFormat="1" ht="15.75" customHeight="1" thickBot="1" x14ac:dyDescent="0.2">
      <c r="A3" s="313"/>
      <c r="B3" s="216"/>
      <c r="C3" s="216"/>
      <c r="D3" s="314"/>
      <c r="E3" s="314"/>
      <c r="F3" s="315"/>
      <c r="G3" s="316"/>
      <c r="H3" s="316"/>
      <c r="I3" s="315"/>
      <c r="J3" s="317"/>
      <c r="K3" s="318"/>
      <c r="L3" s="558" t="s">
        <v>189</v>
      </c>
      <c r="M3" s="568"/>
    </row>
    <row r="4" spans="1:37" s="217" customFormat="1" ht="24.75" customHeight="1" x14ac:dyDescent="0.15">
      <c r="A4" s="565" t="s">
        <v>36</v>
      </c>
      <c r="B4" s="549"/>
      <c r="C4" s="549" t="s">
        <v>37</v>
      </c>
      <c r="D4" s="549"/>
      <c r="E4" s="549" t="s">
        <v>38</v>
      </c>
      <c r="F4" s="549"/>
      <c r="G4" s="296" t="s">
        <v>471</v>
      </c>
      <c r="H4" s="296" t="s">
        <v>561</v>
      </c>
      <c r="I4" s="549" t="s">
        <v>39</v>
      </c>
      <c r="J4" s="549"/>
      <c r="K4" s="549" t="s">
        <v>40</v>
      </c>
      <c r="L4" s="549"/>
      <c r="M4" s="550"/>
    </row>
    <row r="5" spans="1:37" s="217" customFormat="1" ht="23.25" thickBot="1" x14ac:dyDescent="0.2">
      <c r="A5" s="566"/>
      <c r="B5" s="567"/>
      <c r="C5" s="567"/>
      <c r="D5" s="567"/>
      <c r="E5" s="567"/>
      <c r="F5" s="567"/>
      <c r="G5" s="501" t="s">
        <v>48</v>
      </c>
      <c r="H5" s="501" t="s">
        <v>297</v>
      </c>
      <c r="I5" s="501" t="s">
        <v>41</v>
      </c>
      <c r="J5" s="218" t="s">
        <v>42</v>
      </c>
      <c r="K5" s="219" t="s">
        <v>141</v>
      </c>
      <c r="L5" s="220" t="s">
        <v>234</v>
      </c>
      <c r="M5" s="221" t="s">
        <v>41</v>
      </c>
      <c r="N5" s="222"/>
      <c r="O5" s="222"/>
      <c r="P5" s="222"/>
      <c r="Q5" s="222"/>
      <c r="R5" s="222"/>
      <c r="S5" s="222"/>
      <c r="T5" s="222"/>
      <c r="U5" s="222"/>
      <c r="V5" s="222"/>
      <c r="W5" s="222"/>
      <c r="X5" s="222"/>
      <c r="Y5" s="222"/>
      <c r="Z5" s="222"/>
      <c r="AA5" s="222"/>
      <c r="AB5" s="222"/>
      <c r="AC5" s="222"/>
      <c r="AD5" s="222"/>
      <c r="AE5" s="222"/>
      <c r="AF5" s="222"/>
      <c r="AG5" s="222"/>
      <c r="AH5" s="222"/>
      <c r="AI5" s="222"/>
      <c r="AJ5" s="222"/>
      <c r="AK5" s="222"/>
    </row>
    <row r="6" spans="1:37" s="217" customFormat="1" ht="16.5" customHeight="1" thickTop="1" x14ac:dyDescent="0.15">
      <c r="A6" s="571" t="s">
        <v>0</v>
      </c>
      <c r="B6" s="572"/>
      <c r="C6" s="572"/>
      <c r="D6" s="573"/>
      <c r="E6" s="573"/>
      <c r="F6" s="573"/>
      <c r="G6" s="298">
        <f>G7+G69+G73+G280+G281+G284+G285</f>
        <v>9512655609</v>
      </c>
      <c r="H6" s="298">
        <f>H7+H69+H73+H280+H281+H284+H285</f>
        <v>9534636147</v>
      </c>
      <c r="I6" s="500">
        <f>H6-G6</f>
        <v>21980538</v>
      </c>
      <c r="J6" s="223">
        <f>H6/G6*100</f>
        <v>100.23106626481047</v>
      </c>
      <c r="K6" s="224"/>
      <c r="L6" s="224"/>
      <c r="M6" s="225"/>
    </row>
    <row r="7" spans="1:37" ht="21" customHeight="1" x14ac:dyDescent="0.15">
      <c r="A7" s="226" t="s">
        <v>118</v>
      </c>
      <c r="B7" s="492" t="s">
        <v>18</v>
      </c>
      <c r="C7" s="492"/>
      <c r="D7" s="546" t="s">
        <v>2</v>
      </c>
      <c r="E7" s="546"/>
      <c r="F7" s="574"/>
      <c r="G7" s="493">
        <f>G8+G43+G47</f>
        <v>363039057</v>
      </c>
      <c r="H7" s="493">
        <f>H8+H43+H47</f>
        <v>364071094</v>
      </c>
      <c r="I7" s="492">
        <f>H7-G7</f>
        <v>1032037</v>
      </c>
      <c r="J7" s="227">
        <f>H7/G7*100</f>
        <v>100.28427712668943</v>
      </c>
      <c r="K7" s="559" t="s">
        <v>188</v>
      </c>
      <c r="L7" s="559"/>
      <c r="M7" s="285">
        <f>SUM(M8+M43+M47)</f>
        <v>364071094</v>
      </c>
    </row>
    <row r="8" spans="1:37" ht="21" customHeight="1" x14ac:dyDescent="0.15">
      <c r="A8" s="229"/>
      <c r="B8" s="230"/>
      <c r="C8" s="230">
        <v>11</v>
      </c>
      <c r="D8" s="492" t="s">
        <v>19</v>
      </c>
      <c r="E8" s="546" t="s">
        <v>2</v>
      </c>
      <c r="F8" s="546"/>
      <c r="G8" s="493">
        <f>G9+G15+G34+G35+G36+G42</f>
        <v>313426099</v>
      </c>
      <c r="H8" s="493">
        <f>H9+H15+H34+H35+H36+H42</f>
        <v>314526099</v>
      </c>
      <c r="I8" s="492">
        <f>H8-G8</f>
        <v>1100000</v>
      </c>
      <c r="J8" s="227">
        <f>H8/G8*100</f>
        <v>100.350959924368</v>
      </c>
      <c r="K8" s="559" t="s">
        <v>188</v>
      </c>
      <c r="L8" s="559"/>
      <c r="M8" s="346">
        <f>M9+M15+M34+M35+M36+M42</f>
        <v>314526099</v>
      </c>
    </row>
    <row r="9" spans="1:37" ht="21" customHeight="1" x14ac:dyDescent="0.15">
      <c r="A9" s="231"/>
      <c r="B9" s="232"/>
      <c r="C9" s="230"/>
      <c r="D9" s="230"/>
      <c r="E9" s="492">
        <v>111</v>
      </c>
      <c r="F9" s="492" t="s">
        <v>45</v>
      </c>
      <c r="G9" s="493">
        <v>233082409</v>
      </c>
      <c r="H9" s="493">
        <f>M9</f>
        <v>233082409</v>
      </c>
      <c r="I9" s="492">
        <f>H9-G9</f>
        <v>0</v>
      </c>
      <c r="J9" s="227">
        <f>H9/G9*100</f>
        <v>100</v>
      </c>
      <c r="K9" s="570" t="s">
        <v>218</v>
      </c>
      <c r="L9" s="570"/>
      <c r="M9" s="241">
        <f>SUM(M10:M14)</f>
        <v>233082409</v>
      </c>
    </row>
    <row r="10" spans="1:37" ht="21" customHeight="1" x14ac:dyDescent="0.15">
      <c r="A10" s="231"/>
      <c r="B10" s="232"/>
      <c r="C10" s="232"/>
      <c r="D10" s="232"/>
      <c r="E10" s="230"/>
      <c r="F10" s="230"/>
      <c r="G10" s="233"/>
      <c r="H10" s="233"/>
      <c r="I10" s="230"/>
      <c r="J10" s="234"/>
      <c r="K10" s="235" t="s">
        <v>139</v>
      </c>
      <c r="L10" s="236" t="s">
        <v>444</v>
      </c>
      <c r="M10" s="237">
        <v>53840500</v>
      </c>
    </row>
    <row r="11" spans="1:37" ht="21" customHeight="1" x14ac:dyDescent="0.15">
      <c r="A11" s="231"/>
      <c r="B11" s="232"/>
      <c r="C11" s="232"/>
      <c r="D11" s="232"/>
      <c r="E11" s="232"/>
      <c r="F11" s="232"/>
      <c r="G11" s="238"/>
      <c r="H11" s="238"/>
      <c r="I11" s="232"/>
      <c r="J11" s="321"/>
      <c r="K11" s="348" t="s">
        <v>281</v>
      </c>
      <c r="L11" s="349" t="s">
        <v>449</v>
      </c>
      <c r="M11" s="345">
        <v>41454900</v>
      </c>
    </row>
    <row r="12" spans="1:37" ht="66" x14ac:dyDescent="0.15">
      <c r="A12" s="231"/>
      <c r="B12" s="232"/>
      <c r="C12" s="232"/>
      <c r="D12" s="232"/>
      <c r="E12" s="232"/>
      <c r="F12" s="232"/>
      <c r="G12" s="238"/>
      <c r="H12" s="238"/>
      <c r="I12" s="232"/>
      <c r="J12" s="321"/>
      <c r="K12" s="350" t="s">
        <v>238</v>
      </c>
      <c r="L12" s="349" t="s">
        <v>500</v>
      </c>
      <c r="M12" s="351">
        <v>7378000</v>
      </c>
    </row>
    <row r="13" spans="1:37" ht="45" x14ac:dyDescent="0.15">
      <c r="A13" s="231"/>
      <c r="B13" s="232"/>
      <c r="C13" s="232"/>
      <c r="D13" s="232"/>
      <c r="E13" s="322"/>
      <c r="F13" s="322"/>
      <c r="G13" s="323"/>
      <c r="H13" s="323"/>
      <c r="I13" s="322"/>
      <c r="J13" s="324"/>
      <c r="K13" s="235" t="s">
        <v>239</v>
      </c>
      <c r="L13" s="236" t="s">
        <v>452</v>
      </c>
      <c r="M13" s="237">
        <v>110884700</v>
      </c>
    </row>
    <row r="14" spans="1:37" ht="21" customHeight="1" x14ac:dyDescent="0.15">
      <c r="A14" s="231"/>
      <c r="B14" s="232"/>
      <c r="C14" s="232"/>
      <c r="D14" s="232"/>
      <c r="E14" s="322"/>
      <c r="F14" s="322"/>
      <c r="G14" s="323"/>
      <c r="H14" s="323"/>
      <c r="I14" s="322"/>
      <c r="J14" s="324"/>
      <c r="K14" s="235" t="s">
        <v>454</v>
      </c>
      <c r="L14" s="236" t="s">
        <v>474</v>
      </c>
      <c r="M14" s="237">
        <v>19524309</v>
      </c>
    </row>
    <row r="15" spans="1:37" ht="21" customHeight="1" x14ac:dyDescent="0.15">
      <c r="A15" s="231"/>
      <c r="B15" s="232"/>
      <c r="C15" s="232"/>
      <c r="D15" s="232"/>
      <c r="E15" s="492">
        <v>112</v>
      </c>
      <c r="F15" s="492" t="s">
        <v>20</v>
      </c>
      <c r="G15" s="493">
        <v>28967420</v>
      </c>
      <c r="H15" s="493">
        <f>M15</f>
        <v>28967420</v>
      </c>
      <c r="I15" s="492">
        <f>H15-G15</f>
        <v>0</v>
      </c>
      <c r="J15" s="227">
        <f>H15/G15*100</f>
        <v>100</v>
      </c>
      <c r="K15" s="570" t="s">
        <v>218</v>
      </c>
      <c r="L15" s="570"/>
      <c r="M15" s="346">
        <f>M16+M21+M22+M23+M29+M31</f>
        <v>28967420</v>
      </c>
    </row>
    <row r="16" spans="1:37" ht="21" customHeight="1" x14ac:dyDescent="0.15">
      <c r="A16" s="231"/>
      <c r="B16" s="232"/>
      <c r="C16" s="232"/>
      <c r="D16" s="232"/>
      <c r="E16" s="230"/>
      <c r="F16" s="230"/>
      <c r="G16" s="233"/>
      <c r="H16" s="233"/>
      <c r="I16" s="230"/>
      <c r="J16" s="234"/>
      <c r="K16" s="496" t="s">
        <v>213</v>
      </c>
      <c r="L16" s="496" t="s">
        <v>218</v>
      </c>
      <c r="M16" s="346">
        <f>SUM(M17:M20)</f>
        <v>2720000</v>
      </c>
    </row>
    <row r="17" spans="1:13" ht="21" customHeight="1" x14ac:dyDescent="0.15">
      <c r="A17" s="231"/>
      <c r="B17" s="232"/>
      <c r="C17" s="232"/>
      <c r="D17" s="232"/>
      <c r="E17" s="232"/>
      <c r="F17" s="232"/>
      <c r="G17" s="238"/>
      <c r="H17" s="238"/>
      <c r="I17" s="232"/>
      <c r="J17" s="321"/>
      <c r="K17" s="348" t="s">
        <v>139</v>
      </c>
      <c r="L17" s="349" t="s">
        <v>409</v>
      </c>
      <c r="M17" s="345">
        <v>720000</v>
      </c>
    </row>
    <row r="18" spans="1:13" ht="22.5" x14ac:dyDescent="0.15">
      <c r="A18" s="231"/>
      <c r="B18" s="232"/>
      <c r="C18" s="232"/>
      <c r="D18" s="232"/>
      <c r="E18" s="232"/>
      <c r="F18" s="232"/>
      <c r="G18" s="238"/>
      <c r="H18" s="238"/>
      <c r="I18" s="232"/>
      <c r="J18" s="321"/>
      <c r="K18" s="348" t="s">
        <v>281</v>
      </c>
      <c r="L18" s="349" t="s">
        <v>410</v>
      </c>
      <c r="M18" s="345">
        <v>960000</v>
      </c>
    </row>
    <row r="19" spans="1:13" ht="21" customHeight="1" x14ac:dyDescent="0.15">
      <c r="A19" s="231"/>
      <c r="B19" s="232"/>
      <c r="C19" s="232"/>
      <c r="D19" s="232"/>
      <c r="E19" s="232"/>
      <c r="F19" s="232"/>
      <c r="G19" s="238"/>
      <c r="H19" s="238"/>
      <c r="I19" s="232"/>
      <c r="J19" s="321"/>
      <c r="K19" s="348" t="s">
        <v>238</v>
      </c>
      <c r="L19" s="349" t="s">
        <v>408</v>
      </c>
      <c r="M19" s="345">
        <v>80000</v>
      </c>
    </row>
    <row r="20" spans="1:13" ht="21" customHeight="1" x14ac:dyDescent="0.15">
      <c r="A20" s="231"/>
      <c r="B20" s="232"/>
      <c r="C20" s="232"/>
      <c r="D20" s="232"/>
      <c r="E20" s="232"/>
      <c r="F20" s="232"/>
      <c r="G20" s="238"/>
      <c r="H20" s="238"/>
      <c r="I20" s="232"/>
      <c r="J20" s="321"/>
      <c r="K20" s="348" t="s">
        <v>239</v>
      </c>
      <c r="L20" s="236" t="s">
        <v>411</v>
      </c>
      <c r="M20" s="345">
        <v>960000</v>
      </c>
    </row>
    <row r="21" spans="1:13" ht="21" customHeight="1" x14ac:dyDescent="0.15">
      <c r="A21" s="231"/>
      <c r="B21" s="232"/>
      <c r="C21" s="232"/>
      <c r="D21" s="232"/>
      <c r="E21" s="232"/>
      <c r="F21" s="232"/>
      <c r="G21" s="238"/>
      <c r="H21" s="238"/>
      <c r="I21" s="232"/>
      <c r="J21" s="321"/>
      <c r="K21" s="498" t="s">
        <v>185</v>
      </c>
      <c r="L21" s="353" t="s">
        <v>326</v>
      </c>
      <c r="M21" s="345">
        <v>0</v>
      </c>
    </row>
    <row r="22" spans="1:13" ht="21" customHeight="1" x14ac:dyDescent="0.15">
      <c r="A22" s="231"/>
      <c r="B22" s="232"/>
      <c r="C22" s="232"/>
      <c r="D22" s="232"/>
      <c r="E22" s="232"/>
      <c r="F22" s="232"/>
      <c r="G22" s="238"/>
      <c r="H22" s="238"/>
      <c r="I22" s="238"/>
      <c r="J22" s="325"/>
      <c r="K22" s="495" t="s">
        <v>186</v>
      </c>
      <c r="L22" s="355" t="s">
        <v>326</v>
      </c>
      <c r="M22" s="240">
        <v>0</v>
      </c>
    </row>
    <row r="23" spans="1:13" ht="21" customHeight="1" x14ac:dyDescent="0.15">
      <c r="A23" s="231"/>
      <c r="B23" s="232"/>
      <c r="C23" s="232"/>
      <c r="D23" s="232"/>
      <c r="E23" s="232"/>
      <c r="F23" s="232"/>
      <c r="G23" s="238"/>
      <c r="H23" s="238"/>
      <c r="I23" s="238"/>
      <c r="J23" s="325"/>
      <c r="K23" s="496" t="s">
        <v>285</v>
      </c>
      <c r="L23" s="496" t="s">
        <v>218</v>
      </c>
      <c r="M23" s="346">
        <f>SUM(M24:M28)</f>
        <v>23360340</v>
      </c>
    </row>
    <row r="24" spans="1:13" ht="21" customHeight="1" x14ac:dyDescent="0.15">
      <c r="A24" s="231"/>
      <c r="B24" s="232"/>
      <c r="C24" s="232"/>
      <c r="D24" s="232"/>
      <c r="E24" s="232"/>
      <c r="F24" s="232"/>
      <c r="G24" s="238"/>
      <c r="H24" s="238"/>
      <c r="I24" s="238"/>
      <c r="J24" s="325"/>
      <c r="K24" s="235" t="s">
        <v>139</v>
      </c>
      <c r="L24" s="236" t="s">
        <v>445</v>
      </c>
      <c r="M24" s="237">
        <v>5377260</v>
      </c>
    </row>
    <row r="25" spans="1:13" ht="21" customHeight="1" x14ac:dyDescent="0.15">
      <c r="A25" s="231"/>
      <c r="B25" s="232"/>
      <c r="C25" s="232"/>
      <c r="D25" s="232"/>
      <c r="E25" s="232"/>
      <c r="F25" s="232"/>
      <c r="G25" s="238"/>
      <c r="H25" s="238"/>
      <c r="I25" s="232"/>
      <c r="J25" s="321"/>
      <c r="K25" s="348" t="s">
        <v>281</v>
      </c>
      <c r="L25" s="349" t="s">
        <v>450</v>
      </c>
      <c r="M25" s="345">
        <v>4122780</v>
      </c>
    </row>
    <row r="26" spans="1:13" ht="21" customHeight="1" x14ac:dyDescent="0.15">
      <c r="A26" s="231"/>
      <c r="B26" s="232"/>
      <c r="C26" s="232"/>
      <c r="D26" s="232"/>
      <c r="E26" s="232"/>
      <c r="F26" s="232"/>
      <c r="G26" s="238"/>
      <c r="H26" s="238"/>
      <c r="I26" s="232"/>
      <c r="J26" s="321"/>
      <c r="K26" s="348" t="s">
        <v>238</v>
      </c>
      <c r="L26" s="349" t="s">
        <v>451</v>
      </c>
      <c r="M26" s="345">
        <v>1605360</v>
      </c>
    </row>
    <row r="27" spans="1:13" ht="45" x14ac:dyDescent="0.15">
      <c r="A27" s="231"/>
      <c r="B27" s="232"/>
      <c r="C27" s="232"/>
      <c r="D27" s="232"/>
      <c r="E27" s="232"/>
      <c r="F27" s="232"/>
      <c r="G27" s="238"/>
      <c r="H27" s="238"/>
      <c r="I27" s="232"/>
      <c r="J27" s="321"/>
      <c r="K27" s="235" t="s">
        <v>239</v>
      </c>
      <c r="L27" s="236" t="s">
        <v>453</v>
      </c>
      <c r="M27" s="237">
        <v>11060040</v>
      </c>
    </row>
    <row r="28" spans="1:13" ht="21" customHeight="1" x14ac:dyDescent="0.15">
      <c r="A28" s="231"/>
      <c r="B28" s="232"/>
      <c r="C28" s="232"/>
      <c r="D28" s="232"/>
      <c r="E28" s="232"/>
      <c r="F28" s="232"/>
      <c r="G28" s="238"/>
      <c r="H28" s="238"/>
      <c r="I28" s="232"/>
      <c r="J28" s="321"/>
      <c r="K28" s="235" t="s">
        <v>454</v>
      </c>
      <c r="L28" s="236" t="s">
        <v>455</v>
      </c>
      <c r="M28" s="237">
        <v>1194900</v>
      </c>
    </row>
    <row r="29" spans="1:13" ht="21" customHeight="1" x14ac:dyDescent="0.15">
      <c r="A29" s="231"/>
      <c r="B29" s="232"/>
      <c r="C29" s="232"/>
      <c r="D29" s="232"/>
      <c r="E29" s="232"/>
      <c r="F29" s="232"/>
      <c r="G29" s="238"/>
      <c r="H29" s="238"/>
      <c r="I29" s="232"/>
      <c r="J29" s="321"/>
      <c r="K29" s="496" t="s">
        <v>492</v>
      </c>
      <c r="L29" s="387" t="s">
        <v>188</v>
      </c>
      <c r="M29" s="237">
        <f>SUM(M30)</f>
        <v>700000</v>
      </c>
    </row>
    <row r="30" spans="1:13" ht="21" customHeight="1" x14ac:dyDescent="0.15">
      <c r="A30" s="231"/>
      <c r="B30" s="232"/>
      <c r="C30" s="232"/>
      <c r="D30" s="232"/>
      <c r="E30" s="232"/>
      <c r="F30" s="232"/>
      <c r="G30" s="238"/>
      <c r="H30" s="238"/>
      <c r="I30" s="232"/>
      <c r="J30" s="321"/>
      <c r="K30" s="235" t="s">
        <v>492</v>
      </c>
      <c r="L30" s="236" t="s">
        <v>494</v>
      </c>
      <c r="M30" s="237">
        <v>700000</v>
      </c>
    </row>
    <row r="31" spans="1:13" ht="21" customHeight="1" x14ac:dyDescent="0.15">
      <c r="A31" s="231"/>
      <c r="B31" s="232"/>
      <c r="C31" s="232"/>
      <c r="D31" s="232"/>
      <c r="E31" s="232"/>
      <c r="F31" s="232"/>
      <c r="G31" s="238"/>
      <c r="H31" s="238"/>
      <c r="I31" s="232"/>
      <c r="J31" s="321"/>
      <c r="K31" s="496" t="s">
        <v>446</v>
      </c>
      <c r="L31" s="496" t="s">
        <v>218</v>
      </c>
      <c r="M31" s="346">
        <f>SUM(M32:M33)</f>
        <v>2187080</v>
      </c>
    </row>
    <row r="32" spans="1:13" ht="21" customHeight="1" x14ac:dyDescent="0.15">
      <c r="A32" s="231"/>
      <c r="B32" s="232"/>
      <c r="C32" s="232"/>
      <c r="D32" s="232"/>
      <c r="E32" s="232"/>
      <c r="F32" s="232"/>
      <c r="G32" s="238"/>
      <c r="H32" s="238"/>
      <c r="I32" s="232"/>
      <c r="J32" s="321"/>
      <c r="K32" s="235" t="s">
        <v>281</v>
      </c>
      <c r="L32" s="236" t="s">
        <v>475</v>
      </c>
      <c r="M32" s="237">
        <v>595080</v>
      </c>
    </row>
    <row r="33" spans="1:51" ht="45" x14ac:dyDescent="0.15">
      <c r="A33" s="231"/>
      <c r="B33" s="232"/>
      <c r="C33" s="232"/>
      <c r="D33" s="232"/>
      <c r="E33" s="232"/>
      <c r="F33" s="232"/>
      <c r="G33" s="238"/>
      <c r="H33" s="238"/>
      <c r="I33" s="232"/>
      <c r="J33" s="321"/>
      <c r="K33" s="235" t="s">
        <v>239</v>
      </c>
      <c r="L33" s="236" t="s">
        <v>476</v>
      </c>
      <c r="M33" s="237">
        <v>1592000</v>
      </c>
    </row>
    <row r="34" spans="1:51" ht="21" customHeight="1" x14ac:dyDescent="0.15">
      <c r="A34" s="231"/>
      <c r="B34" s="232"/>
      <c r="C34" s="232"/>
      <c r="D34" s="232"/>
      <c r="E34" s="492">
        <v>113</v>
      </c>
      <c r="F34" s="492" t="s">
        <v>64</v>
      </c>
      <c r="G34" s="493">
        <v>0</v>
      </c>
      <c r="H34" s="493">
        <f>M34</f>
        <v>0</v>
      </c>
      <c r="I34" s="492">
        <f>H34-G34</f>
        <v>0</v>
      </c>
      <c r="J34" s="227" t="e">
        <f>H34/G34*100</f>
        <v>#DIV/0!</v>
      </c>
      <c r="K34" s="356" t="s">
        <v>64</v>
      </c>
      <c r="L34" s="356"/>
      <c r="M34" s="237">
        <v>0</v>
      </c>
    </row>
    <row r="35" spans="1:51" s="217" customFormat="1" ht="90" x14ac:dyDescent="0.15">
      <c r="A35" s="231"/>
      <c r="B35" s="232"/>
      <c r="C35" s="232"/>
      <c r="D35" s="232"/>
      <c r="E35" s="230">
        <v>114</v>
      </c>
      <c r="F35" s="230" t="s">
        <v>66</v>
      </c>
      <c r="G35" s="493">
        <v>23485830</v>
      </c>
      <c r="H35" s="493">
        <f>M35</f>
        <v>23485830</v>
      </c>
      <c r="I35" s="492">
        <f>H35-G35</f>
        <v>0</v>
      </c>
      <c r="J35" s="227">
        <f>H35/G35*100</f>
        <v>100</v>
      </c>
      <c r="K35" s="239" t="s">
        <v>66</v>
      </c>
      <c r="L35" s="357" t="s">
        <v>477</v>
      </c>
      <c r="M35" s="240">
        <v>23485830</v>
      </c>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row>
    <row r="36" spans="1:51" s="217" customFormat="1" ht="21" customHeight="1" x14ac:dyDescent="0.15">
      <c r="A36" s="231"/>
      <c r="B36" s="232"/>
      <c r="C36" s="232"/>
      <c r="D36" s="232"/>
      <c r="E36" s="492">
        <v>115</v>
      </c>
      <c r="F36" s="492" t="s">
        <v>114</v>
      </c>
      <c r="G36" s="493">
        <v>26890440</v>
      </c>
      <c r="H36" s="493">
        <f>M36</f>
        <v>26890440</v>
      </c>
      <c r="I36" s="492">
        <f>H36-G36</f>
        <v>0</v>
      </c>
      <c r="J36" s="227">
        <f>H36/G36*100</f>
        <v>100</v>
      </c>
      <c r="K36" s="570" t="s">
        <v>218</v>
      </c>
      <c r="L36" s="570"/>
      <c r="M36" s="241">
        <f>SUM(M37:M41)</f>
        <v>26890440</v>
      </c>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row>
    <row r="37" spans="1:51" ht="21" customHeight="1" x14ac:dyDescent="0.15">
      <c r="A37" s="231"/>
      <c r="B37" s="232"/>
      <c r="C37" s="232"/>
      <c r="D37" s="232"/>
      <c r="E37" s="326"/>
      <c r="F37" s="326"/>
      <c r="G37" s="327"/>
      <c r="H37" s="327"/>
      <c r="I37" s="326"/>
      <c r="J37" s="328"/>
      <c r="K37" s="235" t="s">
        <v>321</v>
      </c>
      <c r="L37" s="236" t="s">
        <v>478</v>
      </c>
      <c r="M37" s="237">
        <v>11592000</v>
      </c>
    </row>
    <row r="38" spans="1:51" ht="21" customHeight="1" x14ac:dyDescent="0.15">
      <c r="A38" s="231"/>
      <c r="B38" s="232"/>
      <c r="C38" s="232"/>
      <c r="D38" s="232"/>
      <c r="E38" s="232"/>
      <c r="F38" s="232"/>
      <c r="G38" s="238"/>
      <c r="H38" s="238"/>
      <c r="I38" s="238"/>
      <c r="J38" s="325"/>
      <c r="K38" s="348" t="s">
        <v>322</v>
      </c>
      <c r="L38" s="349" t="s">
        <v>479</v>
      </c>
      <c r="M38" s="345">
        <v>8952900</v>
      </c>
    </row>
    <row r="39" spans="1:51" ht="21" customHeight="1" x14ac:dyDescent="0.15">
      <c r="A39" s="231"/>
      <c r="B39" s="232"/>
      <c r="C39" s="232"/>
      <c r="D39" s="232"/>
      <c r="E39" s="232"/>
      <c r="F39" s="232"/>
      <c r="G39" s="238"/>
      <c r="H39" s="238"/>
      <c r="I39" s="238"/>
      <c r="J39" s="325"/>
      <c r="K39" s="348" t="s">
        <v>323</v>
      </c>
      <c r="L39" s="349" t="s">
        <v>480</v>
      </c>
      <c r="M39" s="345">
        <v>1031340</v>
      </c>
    </row>
    <row r="40" spans="1:51" ht="21" customHeight="1" x14ac:dyDescent="0.15">
      <c r="A40" s="231"/>
      <c r="B40" s="232"/>
      <c r="C40" s="232"/>
      <c r="D40" s="232"/>
      <c r="E40" s="232"/>
      <c r="F40" s="232"/>
      <c r="G40" s="238"/>
      <c r="H40" s="238"/>
      <c r="I40" s="238"/>
      <c r="J40" s="325"/>
      <c r="K40" s="348" t="s">
        <v>324</v>
      </c>
      <c r="L40" s="349" t="s">
        <v>481</v>
      </c>
      <c r="M40" s="345">
        <v>3265000</v>
      </c>
    </row>
    <row r="41" spans="1:51" ht="21" customHeight="1" x14ac:dyDescent="0.15">
      <c r="A41" s="231"/>
      <c r="B41" s="232"/>
      <c r="C41" s="232"/>
      <c r="D41" s="232"/>
      <c r="E41" s="497"/>
      <c r="F41" s="497"/>
      <c r="G41" s="242"/>
      <c r="H41" s="242"/>
      <c r="I41" s="242"/>
      <c r="J41" s="329"/>
      <c r="K41" s="348" t="s">
        <v>325</v>
      </c>
      <c r="L41" s="349" t="s">
        <v>482</v>
      </c>
      <c r="M41" s="345">
        <v>2049200</v>
      </c>
    </row>
    <row r="42" spans="1:51" ht="21" customHeight="1" x14ac:dyDescent="0.15">
      <c r="A42" s="231"/>
      <c r="B42" s="232"/>
      <c r="C42" s="497"/>
      <c r="D42" s="497"/>
      <c r="E42" s="497">
        <v>116</v>
      </c>
      <c r="F42" s="497" t="s">
        <v>13</v>
      </c>
      <c r="G42" s="493">
        <v>1000000</v>
      </c>
      <c r="H42" s="493">
        <f>M42</f>
        <v>2100000</v>
      </c>
      <c r="I42" s="492">
        <f t="shared" ref="I42:I49" si="0">H42-G42</f>
        <v>1100000</v>
      </c>
      <c r="J42" s="227">
        <f t="shared" ref="J42:J49" si="1">H42/G42*100</f>
        <v>210</v>
      </c>
      <c r="K42" s="442" t="s">
        <v>240</v>
      </c>
      <c r="L42" s="443" t="s">
        <v>566</v>
      </c>
      <c r="M42" s="444">
        <v>2100000</v>
      </c>
    </row>
    <row r="43" spans="1:51" ht="21" customHeight="1" x14ac:dyDescent="0.15">
      <c r="A43" s="243"/>
      <c r="B43" s="232"/>
      <c r="C43" s="232">
        <v>12</v>
      </c>
      <c r="D43" s="232" t="s">
        <v>21</v>
      </c>
      <c r="E43" s="546" t="s">
        <v>2</v>
      </c>
      <c r="F43" s="546"/>
      <c r="G43" s="242">
        <f>SUM(G44:G46)</f>
        <v>800000</v>
      </c>
      <c r="H43" s="242">
        <f>SUM(H44:H46)</f>
        <v>400000</v>
      </c>
      <c r="I43" s="492">
        <f t="shared" si="0"/>
        <v>-400000</v>
      </c>
      <c r="J43" s="227">
        <f t="shared" si="1"/>
        <v>50</v>
      </c>
      <c r="K43" s="559" t="s">
        <v>188</v>
      </c>
      <c r="L43" s="559"/>
      <c r="M43" s="244">
        <f>SUM(M44:M46)</f>
        <v>400000</v>
      </c>
    </row>
    <row r="44" spans="1:51" ht="21" customHeight="1" x14ac:dyDescent="0.15">
      <c r="A44" s="231"/>
      <c r="B44" s="232"/>
      <c r="C44" s="230"/>
      <c r="D44" s="230"/>
      <c r="E44" s="492">
        <v>121</v>
      </c>
      <c r="F44" s="492" t="s">
        <v>14</v>
      </c>
      <c r="G44" s="493">
        <v>0</v>
      </c>
      <c r="H44" s="493">
        <f>M44</f>
        <v>0</v>
      </c>
      <c r="I44" s="492">
        <f t="shared" si="0"/>
        <v>0</v>
      </c>
      <c r="J44" s="227" t="e">
        <f t="shared" si="1"/>
        <v>#DIV/0!</v>
      </c>
      <c r="K44" s="235" t="s">
        <v>14</v>
      </c>
      <c r="L44" s="245"/>
      <c r="M44" s="244">
        <v>0</v>
      </c>
    </row>
    <row r="45" spans="1:51" ht="21" customHeight="1" x14ac:dyDescent="0.15">
      <c r="A45" s="231"/>
      <c r="B45" s="232"/>
      <c r="C45" s="232"/>
      <c r="D45" s="232"/>
      <c r="E45" s="492">
        <v>122</v>
      </c>
      <c r="F45" s="492" t="s">
        <v>22</v>
      </c>
      <c r="G45" s="493">
        <v>0</v>
      </c>
      <c r="H45" s="493">
        <f>M45</f>
        <v>0</v>
      </c>
      <c r="I45" s="492">
        <f t="shared" si="0"/>
        <v>0</v>
      </c>
      <c r="J45" s="227" t="e">
        <f t="shared" si="1"/>
        <v>#DIV/0!</v>
      </c>
      <c r="K45" s="235" t="s">
        <v>22</v>
      </c>
      <c r="L45" s="236"/>
      <c r="M45" s="237">
        <v>0</v>
      </c>
    </row>
    <row r="46" spans="1:51" ht="21" customHeight="1" x14ac:dyDescent="0.15">
      <c r="A46" s="231"/>
      <c r="B46" s="232"/>
      <c r="C46" s="497"/>
      <c r="D46" s="497"/>
      <c r="E46" s="492">
        <v>123</v>
      </c>
      <c r="F46" s="492" t="s">
        <v>15</v>
      </c>
      <c r="G46" s="493">
        <v>800000</v>
      </c>
      <c r="H46" s="493">
        <f>M46</f>
        <v>400000</v>
      </c>
      <c r="I46" s="492">
        <f t="shared" si="0"/>
        <v>-400000</v>
      </c>
      <c r="J46" s="227">
        <f t="shared" si="1"/>
        <v>50</v>
      </c>
      <c r="K46" s="235" t="s">
        <v>15</v>
      </c>
      <c r="L46" s="236" t="s">
        <v>327</v>
      </c>
      <c r="M46" s="237">
        <v>400000</v>
      </c>
    </row>
    <row r="47" spans="1:51" ht="21" customHeight="1" x14ac:dyDescent="0.15">
      <c r="A47" s="231"/>
      <c r="B47" s="232"/>
      <c r="C47" s="232">
        <v>13</v>
      </c>
      <c r="D47" s="232" t="s">
        <v>23</v>
      </c>
      <c r="E47" s="546" t="s">
        <v>2</v>
      </c>
      <c r="F47" s="546"/>
      <c r="G47" s="242">
        <f>G48+G49+G52+G58+G64+G65+G66</f>
        <v>48812958</v>
      </c>
      <c r="H47" s="242">
        <f>H48+H49+H52+H58+H64+H65+H66</f>
        <v>49144995</v>
      </c>
      <c r="I47" s="492">
        <f t="shared" si="0"/>
        <v>332037</v>
      </c>
      <c r="J47" s="227">
        <f t="shared" si="1"/>
        <v>100.68022306699791</v>
      </c>
      <c r="K47" s="559" t="s">
        <v>188</v>
      </c>
      <c r="L47" s="559"/>
      <c r="M47" s="330">
        <f>SUM(M48,M49,M52,M58,M64,M65,M66)</f>
        <v>49144995</v>
      </c>
    </row>
    <row r="48" spans="1:51" ht="21" customHeight="1" x14ac:dyDescent="0.15">
      <c r="A48" s="231"/>
      <c r="B48" s="232"/>
      <c r="C48" s="230"/>
      <c r="D48" s="230"/>
      <c r="E48" s="230">
        <v>131</v>
      </c>
      <c r="F48" s="230" t="s">
        <v>24</v>
      </c>
      <c r="G48" s="493">
        <v>0</v>
      </c>
      <c r="H48" s="493">
        <f>M48</f>
        <v>638400</v>
      </c>
      <c r="I48" s="492">
        <f t="shared" si="0"/>
        <v>638400</v>
      </c>
      <c r="J48" s="227" t="e">
        <f t="shared" si="1"/>
        <v>#DIV/0!</v>
      </c>
      <c r="K48" s="239" t="s">
        <v>178</v>
      </c>
      <c r="L48" s="355" t="s">
        <v>357</v>
      </c>
      <c r="M48" s="240">
        <v>638400</v>
      </c>
    </row>
    <row r="49" spans="1:13" ht="21" customHeight="1" x14ac:dyDescent="0.15">
      <c r="A49" s="231"/>
      <c r="B49" s="232"/>
      <c r="C49" s="232"/>
      <c r="D49" s="232"/>
      <c r="E49" s="492">
        <v>132</v>
      </c>
      <c r="F49" s="492" t="s">
        <v>57</v>
      </c>
      <c r="G49" s="493">
        <v>26517158</v>
      </c>
      <c r="H49" s="493">
        <f>M49</f>
        <v>25264615</v>
      </c>
      <c r="I49" s="492">
        <f t="shared" si="0"/>
        <v>-1252543</v>
      </c>
      <c r="J49" s="227">
        <f t="shared" si="1"/>
        <v>95.276480986386247</v>
      </c>
      <c r="K49" s="559" t="s">
        <v>188</v>
      </c>
      <c r="L49" s="559"/>
      <c r="M49" s="241">
        <f>SUM(M50:M51)</f>
        <v>25264615</v>
      </c>
    </row>
    <row r="50" spans="1:13" ht="45" x14ac:dyDescent="0.15">
      <c r="A50" s="231"/>
      <c r="B50" s="232"/>
      <c r="C50" s="232"/>
      <c r="D50" s="232"/>
      <c r="E50" s="230"/>
      <c r="F50" s="230"/>
      <c r="G50" s="233"/>
      <c r="H50" s="233"/>
      <c r="I50" s="230"/>
      <c r="J50" s="234"/>
      <c r="K50" s="235" t="s">
        <v>302</v>
      </c>
      <c r="L50" s="236" t="s">
        <v>691</v>
      </c>
      <c r="M50" s="237">
        <v>6784615</v>
      </c>
    </row>
    <row r="51" spans="1:13" ht="21" customHeight="1" x14ac:dyDescent="0.15">
      <c r="A51" s="231"/>
      <c r="B51" s="232"/>
      <c r="C51" s="232"/>
      <c r="D51" s="232"/>
      <c r="E51" s="232"/>
      <c r="F51" s="232"/>
      <c r="G51" s="238"/>
      <c r="H51" s="238"/>
      <c r="I51" s="232"/>
      <c r="J51" s="321"/>
      <c r="K51" s="352" t="s">
        <v>303</v>
      </c>
      <c r="L51" s="353" t="s">
        <v>399</v>
      </c>
      <c r="M51" s="354">
        <v>18480000</v>
      </c>
    </row>
    <row r="52" spans="1:13" ht="21" customHeight="1" x14ac:dyDescent="0.15">
      <c r="A52" s="231"/>
      <c r="B52" s="232"/>
      <c r="C52" s="232"/>
      <c r="D52" s="232"/>
      <c r="E52" s="492">
        <v>133</v>
      </c>
      <c r="F52" s="492" t="s">
        <v>25</v>
      </c>
      <c r="G52" s="493">
        <v>11180000</v>
      </c>
      <c r="H52" s="493">
        <f>M52</f>
        <v>9980000</v>
      </c>
      <c r="I52" s="492">
        <f>H52-G52</f>
        <v>-1200000</v>
      </c>
      <c r="J52" s="227">
        <f>H52/G52*100</f>
        <v>89.266547406082282</v>
      </c>
      <c r="K52" s="559" t="s">
        <v>188</v>
      </c>
      <c r="L52" s="559"/>
      <c r="M52" s="241">
        <f>SUM(M53:M57)</f>
        <v>9980000</v>
      </c>
    </row>
    <row r="53" spans="1:13" ht="21" customHeight="1" x14ac:dyDescent="0.15">
      <c r="A53" s="231"/>
      <c r="B53" s="232"/>
      <c r="C53" s="232"/>
      <c r="D53" s="232"/>
      <c r="E53" s="326"/>
      <c r="F53" s="326"/>
      <c r="G53" s="327"/>
      <c r="H53" s="327"/>
      <c r="I53" s="326"/>
      <c r="J53" s="328"/>
      <c r="K53" s="235" t="s">
        <v>304</v>
      </c>
      <c r="L53" s="245" t="s">
        <v>400</v>
      </c>
      <c r="M53" s="237">
        <v>3000000</v>
      </c>
    </row>
    <row r="54" spans="1:13" ht="21" customHeight="1" x14ac:dyDescent="0.15">
      <c r="A54" s="231"/>
      <c r="B54" s="232"/>
      <c r="C54" s="232"/>
      <c r="D54" s="232"/>
      <c r="E54" s="232"/>
      <c r="F54" s="232"/>
      <c r="G54" s="238"/>
      <c r="H54" s="238"/>
      <c r="I54" s="232"/>
      <c r="J54" s="321"/>
      <c r="K54" s="348" t="s">
        <v>305</v>
      </c>
      <c r="L54" s="349" t="s">
        <v>562</v>
      </c>
      <c r="M54" s="345">
        <v>6000000</v>
      </c>
    </row>
    <row r="55" spans="1:13" ht="21" customHeight="1" x14ac:dyDescent="0.15">
      <c r="A55" s="231"/>
      <c r="B55" s="232"/>
      <c r="C55" s="232"/>
      <c r="D55" s="232"/>
      <c r="E55" s="232"/>
      <c r="F55" s="232"/>
      <c r="G55" s="238"/>
      <c r="H55" s="238"/>
      <c r="I55" s="232"/>
      <c r="J55" s="321"/>
      <c r="K55" s="348" t="s">
        <v>306</v>
      </c>
      <c r="L55" s="246" t="s">
        <v>401</v>
      </c>
      <c r="M55" s="345">
        <v>60000</v>
      </c>
    </row>
    <row r="56" spans="1:13" ht="21" customHeight="1" x14ac:dyDescent="0.15">
      <c r="A56" s="231"/>
      <c r="B56" s="232"/>
      <c r="C56" s="232"/>
      <c r="D56" s="232"/>
      <c r="E56" s="232"/>
      <c r="F56" s="232"/>
      <c r="G56" s="238"/>
      <c r="H56" s="238"/>
      <c r="I56" s="232"/>
      <c r="J56" s="321"/>
      <c r="K56" s="358" t="s">
        <v>307</v>
      </c>
      <c r="L56" s="384" t="s">
        <v>402</v>
      </c>
      <c r="M56" s="385">
        <v>420000</v>
      </c>
    </row>
    <row r="57" spans="1:13" ht="21" customHeight="1" x14ac:dyDescent="0.15">
      <c r="A57" s="231"/>
      <c r="B57" s="232"/>
      <c r="C57" s="232"/>
      <c r="D57" s="232"/>
      <c r="E57" s="497"/>
      <c r="F57" s="497"/>
      <c r="G57" s="242"/>
      <c r="H57" s="242"/>
      <c r="I57" s="497"/>
      <c r="J57" s="331"/>
      <c r="K57" s="352" t="s">
        <v>308</v>
      </c>
      <c r="L57" s="349" t="s">
        <v>326</v>
      </c>
      <c r="M57" s="345">
        <v>500000</v>
      </c>
    </row>
    <row r="58" spans="1:13" ht="21" customHeight="1" x14ac:dyDescent="0.15">
      <c r="A58" s="231"/>
      <c r="B58" s="232"/>
      <c r="C58" s="232"/>
      <c r="D58" s="232"/>
      <c r="E58" s="492">
        <v>134</v>
      </c>
      <c r="F58" s="492" t="s">
        <v>26</v>
      </c>
      <c r="G58" s="493">
        <v>8667800</v>
      </c>
      <c r="H58" s="493">
        <f>M58</f>
        <v>9613980</v>
      </c>
      <c r="I58" s="492">
        <f>H58-G58</f>
        <v>946180</v>
      </c>
      <c r="J58" s="227">
        <f>H58/G58*100</f>
        <v>110.91603405708483</v>
      </c>
      <c r="K58" s="559" t="s">
        <v>188</v>
      </c>
      <c r="L58" s="559"/>
      <c r="M58" s="237">
        <f>SUM(M59:M63)</f>
        <v>9613980</v>
      </c>
    </row>
    <row r="59" spans="1:13" ht="21" customHeight="1" x14ac:dyDescent="0.15">
      <c r="A59" s="231"/>
      <c r="B59" s="232"/>
      <c r="C59" s="232"/>
      <c r="D59" s="232"/>
      <c r="E59" s="232"/>
      <c r="F59" s="232"/>
      <c r="G59" s="238"/>
      <c r="H59" s="238"/>
      <c r="I59" s="232"/>
      <c r="J59" s="321"/>
      <c r="K59" s="348" t="s">
        <v>358</v>
      </c>
      <c r="L59" s="349" t="s">
        <v>495</v>
      </c>
      <c r="M59" s="345">
        <v>2040000</v>
      </c>
    </row>
    <row r="60" spans="1:13" ht="21" customHeight="1" x14ac:dyDescent="0.15">
      <c r="A60" s="231"/>
      <c r="B60" s="232"/>
      <c r="C60" s="232"/>
      <c r="D60" s="232"/>
      <c r="E60" s="232"/>
      <c r="F60" s="232"/>
      <c r="G60" s="238"/>
      <c r="H60" s="238"/>
      <c r="I60" s="232"/>
      <c r="J60" s="321"/>
      <c r="K60" s="350" t="s">
        <v>309</v>
      </c>
      <c r="L60" s="246" t="s">
        <v>403</v>
      </c>
      <c r="M60" s="345">
        <v>1200000</v>
      </c>
    </row>
    <row r="61" spans="1:13" ht="21" customHeight="1" x14ac:dyDescent="0.15">
      <c r="A61" s="231"/>
      <c r="B61" s="232"/>
      <c r="C61" s="232"/>
      <c r="D61" s="232"/>
      <c r="E61" s="232"/>
      <c r="F61" s="232"/>
      <c r="G61" s="238"/>
      <c r="H61" s="238"/>
      <c r="I61" s="232"/>
      <c r="J61" s="321"/>
      <c r="K61" s="348" t="s">
        <v>310</v>
      </c>
      <c r="L61" s="246" t="s">
        <v>404</v>
      </c>
      <c r="M61" s="345">
        <v>280000</v>
      </c>
    </row>
    <row r="62" spans="1:13" ht="90" x14ac:dyDescent="0.15">
      <c r="A62" s="231"/>
      <c r="B62" s="232"/>
      <c r="C62" s="232"/>
      <c r="D62" s="232"/>
      <c r="E62" s="232"/>
      <c r="F62" s="232"/>
      <c r="G62" s="238"/>
      <c r="H62" s="238"/>
      <c r="I62" s="232"/>
      <c r="J62" s="321"/>
      <c r="K62" s="348" t="s">
        <v>311</v>
      </c>
      <c r="L62" s="349" t="s">
        <v>601</v>
      </c>
      <c r="M62" s="345">
        <v>5093980</v>
      </c>
    </row>
    <row r="63" spans="1:13" ht="21" customHeight="1" x14ac:dyDescent="0.15">
      <c r="A63" s="231"/>
      <c r="B63" s="232"/>
      <c r="C63" s="232"/>
      <c r="D63" s="232"/>
      <c r="E63" s="232"/>
      <c r="F63" s="232"/>
      <c r="G63" s="238"/>
      <c r="H63" s="238"/>
      <c r="I63" s="238"/>
      <c r="J63" s="325"/>
      <c r="K63" s="352" t="s">
        <v>312</v>
      </c>
      <c r="L63" s="246"/>
      <c r="M63" s="345">
        <v>1000000</v>
      </c>
    </row>
    <row r="64" spans="1:13" ht="21" customHeight="1" x14ac:dyDescent="0.15">
      <c r="A64" s="231"/>
      <c r="B64" s="232"/>
      <c r="C64" s="232"/>
      <c r="D64" s="232"/>
      <c r="E64" s="230">
        <v>135</v>
      </c>
      <c r="F64" s="230" t="s">
        <v>58</v>
      </c>
      <c r="G64" s="493">
        <v>1500000</v>
      </c>
      <c r="H64" s="493">
        <f>M64</f>
        <v>2700000</v>
      </c>
      <c r="I64" s="492">
        <f>H64-G64</f>
        <v>1200000</v>
      </c>
      <c r="J64" s="227">
        <f>H64/G64*100</f>
        <v>180</v>
      </c>
      <c r="K64" s="239" t="s">
        <v>179</v>
      </c>
      <c r="L64" s="353" t="s">
        <v>567</v>
      </c>
      <c r="M64" s="354">
        <v>2700000</v>
      </c>
    </row>
    <row r="65" spans="1:13" ht="21" customHeight="1" x14ac:dyDescent="0.15">
      <c r="A65" s="231"/>
      <c r="B65" s="232"/>
      <c r="C65" s="232"/>
      <c r="D65" s="232"/>
      <c r="E65" s="492">
        <v>136</v>
      </c>
      <c r="F65" s="492" t="s">
        <v>59</v>
      </c>
      <c r="G65" s="493">
        <v>0</v>
      </c>
      <c r="H65" s="493">
        <f>M65</f>
        <v>0</v>
      </c>
      <c r="I65" s="492">
        <f>H65-G65</f>
        <v>0</v>
      </c>
      <c r="J65" s="227" t="e">
        <f>H65/G65*100</f>
        <v>#DIV/0!</v>
      </c>
      <c r="K65" s="356" t="s">
        <v>59</v>
      </c>
      <c r="L65" s="356"/>
      <c r="M65" s="237">
        <v>0</v>
      </c>
    </row>
    <row r="66" spans="1:13" ht="20.100000000000001" customHeight="1" x14ac:dyDescent="0.15">
      <c r="A66" s="231"/>
      <c r="B66" s="232"/>
      <c r="C66" s="232"/>
      <c r="D66" s="232"/>
      <c r="E66" s="492">
        <v>137</v>
      </c>
      <c r="F66" s="492" t="s">
        <v>73</v>
      </c>
      <c r="G66" s="493">
        <v>948000</v>
      </c>
      <c r="H66" s="493">
        <f>M66</f>
        <v>948000</v>
      </c>
      <c r="I66" s="492">
        <f>H66-G66</f>
        <v>0</v>
      </c>
      <c r="J66" s="227">
        <f>H66/G66*100</f>
        <v>100</v>
      </c>
      <c r="K66" s="559" t="s">
        <v>188</v>
      </c>
      <c r="L66" s="559"/>
      <c r="M66" s="237">
        <f>SUM(M67:M68)</f>
        <v>948000</v>
      </c>
    </row>
    <row r="67" spans="1:13" ht="20.100000000000001" customHeight="1" x14ac:dyDescent="0.15">
      <c r="A67" s="231"/>
      <c r="B67" s="232"/>
      <c r="C67" s="232"/>
      <c r="D67" s="232"/>
      <c r="E67" s="247"/>
      <c r="F67" s="247"/>
      <c r="G67" s="332"/>
      <c r="H67" s="332"/>
      <c r="I67" s="230"/>
      <c r="J67" s="248"/>
      <c r="K67" s="235" t="s">
        <v>313</v>
      </c>
      <c r="L67" s="245" t="s">
        <v>328</v>
      </c>
      <c r="M67" s="237">
        <v>448000</v>
      </c>
    </row>
    <row r="68" spans="1:13" ht="21" customHeight="1" x14ac:dyDescent="0.15">
      <c r="A68" s="249"/>
      <c r="B68" s="497"/>
      <c r="C68" s="497"/>
      <c r="D68" s="497"/>
      <c r="E68" s="333"/>
      <c r="F68" s="333"/>
      <c r="G68" s="334"/>
      <c r="H68" s="334"/>
      <c r="I68" s="250"/>
      <c r="J68" s="335"/>
      <c r="K68" s="348" t="s">
        <v>73</v>
      </c>
      <c r="L68" s="349" t="s">
        <v>405</v>
      </c>
      <c r="M68" s="345">
        <v>500000</v>
      </c>
    </row>
    <row r="69" spans="1:13" ht="21" customHeight="1" x14ac:dyDescent="0.15">
      <c r="A69" s="243" t="s">
        <v>119</v>
      </c>
      <c r="B69" s="232" t="s">
        <v>232</v>
      </c>
      <c r="C69" s="497">
        <v>21</v>
      </c>
      <c r="D69" s="497" t="s">
        <v>29</v>
      </c>
      <c r="E69" s="575" t="s">
        <v>2</v>
      </c>
      <c r="F69" s="575"/>
      <c r="G69" s="242">
        <f>SUM(G70:G72)</f>
        <v>2000000</v>
      </c>
      <c r="H69" s="242">
        <f>SUM(H70:H72)</f>
        <v>4200000</v>
      </c>
      <c r="I69" s="492">
        <f t="shared" ref="I69:I74" si="2">H69-G69</f>
        <v>2200000</v>
      </c>
      <c r="J69" s="227">
        <f t="shared" ref="J69:J74" si="3">H69/G69*100</f>
        <v>210</v>
      </c>
      <c r="K69" s="561" t="s">
        <v>188</v>
      </c>
      <c r="L69" s="561"/>
      <c r="M69" s="345">
        <f>SUM(M70:M72)</f>
        <v>4200000</v>
      </c>
    </row>
    <row r="70" spans="1:13" ht="21" customHeight="1" x14ac:dyDescent="0.15">
      <c r="A70" s="231"/>
      <c r="B70" s="232"/>
      <c r="C70" s="232"/>
      <c r="D70" s="238"/>
      <c r="E70" s="242">
        <v>211</v>
      </c>
      <c r="F70" s="497" t="s">
        <v>29</v>
      </c>
      <c r="G70" s="493">
        <v>0</v>
      </c>
      <c r="H70" s="493">
        <f>M70</f>
        <v>0</v>
      </c>
      <c r="I70" s="492">
        <f t="shared" si="2"/>
        <v>0</v>
      </c>
      <c r="J70" s="227" t="e">
        <f t="shared" si="3"/>
        <v>#DIV/0!</v>
      </c>
      <c r="K70" s="350" t="s">
        <v>29</v>
      </c>
      <c r="L70" s="246"/>
      <c r="M70" s="345">
        <v>0</v>
      </c>
    </row>
    <row r="71" spans="1:13" ht="21" customHeight="1" x14ac:dyDescent="0.15">
      <c r="A71" s="231"/>
      <c r="B71" s="232"/>
      <c r="C71" s="232"/>
      <c r="D71" s="232"/>
      <c r="E71" s="492">
        <v>212</v>
      </c>
      <c r="F71" s="492" t="s">
        <v>30</v>
      </c>
      <c r="G71" s="493">
        <v>1000000</v>
      </c>
      <c r="H71" s="493">
        <f>M71</f>
        <v>4200000</v>
      </c>
      <c r="I71" s="492">
        <f t="shared" si="2"/>
        <v>3200000</v>
      </c>
      <c r="J71" s="227">
        <f t="shared" si="3"/>
        <v>420</v>
      </c>
      <c r="K71" s="235" t="s">
        <v>30</v>
      </c>
      <c r="L71" s="236" t="s">
        <v>600</v>
      </c>
      <c r="M71" s="237">
        <v>4200000</v>
      </c>
    </row>
    <row r="72" spans="1:13" ht="21" customHeight="1" x14ac:dyDescent="0.15">
      <c r="A72" s="249"/>
      <c r="B72" s="497"/>
      <c r="C72" s="497"/>
      <c r="D72" s="497"/>
      <c r="E72" s="492">
        <v>213</v>
      </c>
      <c r="F72" s="492" t="s">
        <v>51</v>
      </c>
      <c r="G72" s="493">
        <v>1000000</v>
      </c>
      <c r="H72" s="493">
        <f>M72</f>
        <v>0</v>
      </c>
      <c r="I72" s="492">
        <f t="shared" si="2"/>
        <v>-1000000</v>
      </c>
      <c r="J72" s="227">
        <f t="shared" si="3"/>
        <v>0</v>
      </c>
      <c r="K72" s="235" t="s">
        <v>51</v>
      </c>
      <c r="L72" s="245"/>
      <c r="M72" s="237">
        <v>0</v>
      </c>
    </row>
    <row r="73" spans="1:13" ht="21" customHeight="1" x14ac:dyDescent="0.15">
      <c r="A73" s="251" t="s">
        <v>120</v>
      </c>
      <c r="B73" s="230" t="s">
        <v>32</v>
      </c>
      <c r="C73" s="546" t="s">
        <v>2</v>
      </c>
      <c r="D73" s="546"/>
      <c r="E73" s="546"/>
      <c r="F73" s="546"/>
      <c r="G73" s="493">
        <f>G74+G80+G90+G99+G106+G114+G123+G138+G127+G133+G141+G150+G166+G174+G183+G192+G200+G209+G218+G226+G232+G238+G246+G254+G261+G269+G274</f>
        <v>8655452481</v>
      </c>
      <c r="H73" s="493">
        <f>H74+H80+H90+H99+H106+H114+H123+H138+H127+H133+H141+H150+H166+H174+H183+H192+H200+H209+H218+H226+H232+H238+H246+H254+H261+H269+H274</f>
        <v>8265311551</v>
      </c>
      <c r="I73" s="492">
        <f t="shared" si="2"/>
        <v>-390140930</v>
      </c>
      <c r="J73" s="227">
        <f t="shared" si="3"/>
        <v>95.492541483458922</v>
      </c>
      <c r="K73" s="559" t="s">
        <v>188</v>
      </c>
      <c r="L73" s="559"/>
      <c r="M73" s="452">
        <f>M74+M80+M90+M99+M106+M114+M123+M138+M127+M133+M141+M150+M166+M174+M183+M192+M200+M209+M218+M226+M232+M238+M246+M254+M261</f>
        <v>8112143741</v>
      </c>
    </row>
    <row r="74" spans="1:13" ht="21" customHeight="1" x14ac:dyDescent="0.15">
      <c r="A74" s="231"/>
      <c r="B74" s="232"/>
      <c r="C74" s="497">
        <v>31</v>
      </c>
      <c r="D74" s="497" t="s">
        <v>32</v>
      </c>
      <c r="E74" s="497">
        <v>311</v>
      </c>
      <c r="F74" s="497" t="s">
        <v>187</v>
      </c>
      <c r="G74" s="493">
        <v>319970668</v>
      </c>
      <c r="H74" s="493">
        <f>M74</f>
        <v>328124670</v>
      </c>
      <c r="I74" s="492">
        <f t="shared" si="2"/>
        <v>8154002</v>
      </c>
      <c r="J74" s="227">
        <f t="shared" si="3"/>
        <v>102.54835921397645</v>
      </c>
      <c r="K74" s="559" t="s">
        <v>188</v>
      </c>
      <c r="L74" s="559"/>
      <c r="M74" s="362">
        <f>SUM(M75:M79)</f>
        <v>328124670</v>
      </c>
    </row>
    <row r="75" spans="1:13" ht="67.5" x14ac:dyDescent="0.15">
      <c r="A75" s="231"/>
      <c r="B75" s="232"/>
      <c r="C75" s="230"/>
      <c r="D75" s="230"/>
      <c r="E75" s="230"/>
      <c r="F75" s="230"/>
      <c r="G75" s="233"/>
      <c r="H75" s="233"/>
      <c r="I75" s="230"/>
      <c r="J75" s="234"/>
      <c r="K75" s="235" t="s">
        <v>339</v>
      </c>
      <c r="L75" s="236" t="s">
        <v>583</v>
      </c>
      <c r="M75" s="346">
        <v>271910604</v>
      </c>
    </row>
    <row r="76" spans="1:13" ht="67.5" x14ac:dyDescent="0.15">
      <c r="A76" s="231"/>
      <c r="B76" s="232"/>
      <c r="C76" s="232"/>
      <c r="D76" s="232"/>
      <c r="E76" s="232"/>
      <c r="F76" s="232"/>
      <c r="G76" s="238"/>
      <c r="H76" s="238"/>
      <c r="I76" s="232"/>
      <c r="J76" s="321"/>
      <c r="K76" s="453" t="s">
        <v>483</v>
      </c>
      <c r="L76" s="349" t="s">
        <v>602</v>
      </c>
      <c r="M76" s="252">
        <v>22659700</v>
      </c>
    </row>
    <row r="77" spans="1:13" ht="24.95" customHeight="1" x14ac:dyDescent="0.15">
      <c r="A77" s="231"/>
      <c r="B77" s="232"/>
      <c r="C77" s="232"/>
      <c r="D77" s="232"/>
      <c r="E77" s="232"/>
      <c r="F77" s="232"/>
      <c r="G77" s="238"/>
      <c r="H77" s="238"/>
      <c r="I77" s="232"/>
      <c r="J77" s="321"/>
      <c r="K77" s="453" t="s">
        <v>692</v>
      </c>
      <c r="L77" s="349" t="s">
        <v>563</v>
      </c>
      <c r="M77" s="252">
        <v>15132000</v>
      </c>
    </row>
    <row r="78" spans="1:13" ht="45" x14ac:dyDescent="0.15">
      <c r="A78" s="231"/>
      <c r="B78" s="232"/>
      <c r="C78" s="232"/>
      <c r="D78" s="232"/>
      <c r="E78" s="232"/>
      <c r="F78" s="232"/>
      <c r="G78" s="238"/>
      <c r="H78" s="238"/>
      <c r="I78" s="232"/>
      <c r="J78" s="321"/>
      <c r="K78" s="348" t="s">
        <v>432</v>
      </c>
      <c r="L78" s="349" t="s">
        <v>434</v>
      </c>
      <c r="M78" s="252">
        <v>7857366</v>
      </c>
    </row>
    <row r="79" spans="1:13" ht="21" customHeight="1" x14ac:dyDescent="0.15">
      <c r="A79" s="231"/>
      <c r="B79" s="232"/>
      <c r="C79" s="232"/>
      <c r="D79" s="232"/>
      <c r="E79" s="232"/>
      <c r="F79" s="232"/>
      <c r="G79" s="238"/>
      <c r="H79" s="238"/>
      <c r="I79" s="232"/>
      <c r="J79" s="321"/>
      <c r="K79" s="348" t="s">
        <v>433</v>
      </c>
      <c r="L79" s="349" t="s">
        <v>574</v>
      </c>
      <c r="M79" s="252">
        <v>10565000</v>
      </c>
    </row>
    <row r="80" spans="1:13" ht="21" customHeight="1" x14ac:dyDescent="0.15">
      <c r="A80" s="231"/>
      <c r="B80" s="232"/>
      <c r="C80" s="232"/>
      <c r="D80" s="232"/>
      <c r="E80" s="492">
        <v>312</v>
      </c>
      <c r="F80" s="398" t="s">
        <v>298</v>
      </c>
      <c r="G80" s="493">
        <v>252000000</v>
      </c>
      <c r="H80" s="493">
        <f>M80</f>
        <v>222759000</v>
      </c>
      <c r="I80" s="492">
        <f>H80-G80</f>
        <v>-29241000</v>
      </c>
      <c r="J80" s="227">
        <f>H80/G80*100</f>
        <v>88.396428571428572</v>
      </c>
      <c r="K80" s="559" t="s">
        <v>188</v>
      </c>
      <c r="L80" s="559"/>
      <c r="M80" s="244">
        <f>SUM(M81:M89)</f>
        <v>222759000</v>
      </c>
    </row>
    <row r="81" spans="1:13" ht="21" customHeight="1" x14ac:dyDescent="0.15">
      <c r="A81" s="231"/>
      <c r="B81" s="232"/>
      <c r="C81" s="232"/>
      <c r="D81" s="232"/>
      <c r="E81" s="232"/>
      <c r="F81" s="238"/>
      <c r="G81" s="238"/>
      <c r="H81" s="238"/>
      <c r="I81" s="232"/>
      <c r="J81" s="321"/>
      <c r="K81" s="307" t="s">
        <v>366</v>
      </c>
      <c r="L81" s="246" t="s">
        <v>606</v>
      </c>
      <c r="M81" s="252">
        <v>208359000</v>
      </c>
    </row>
    <row r="82" spans="1:13" ht="21" customHeight="1" x14ac:dyDescent="0.15">
      <c r="A82" s="231"/>
      <c r="B82" s="232"/>
      <c r="C82" s="232"/>
      <c r="D82" s="232"/>
      <c r="E82" s="232"/>
      <c r="F82" s="238"/>
      <c r="G82" s="238"/>
      <c r="H82" s="238"/>
      <c r="I82" s="232"/>
      <c r="J82" s="321"/>
      <c r="K82" s="307" t="s">
        <v>364</v>
      </c>
      <c r="L82" s="349" t="s">
        <v>515</v>
      </c>
      <c r="M82" s="399">
        <v>1252000</v>
      </c>
    </row>
    <row r="83" spans="1:13" ht="21" customHeight="1" x14ac:dyDescent="0.15">
      <c r="A83" s="231"/>
      <c r="B83" s="232"/>
      <c r="C83" s="232"/>
      <c r="D83" s="232"/>
      <c r="E83" s="232"/>
      <c r="F83" s="238"/>
      <c r="G83" s="238"/>
      <c r="H83" s="238"/>
      <c r="I83" s="232"/>
      <c r="J83" s="321"/>
      <c r="K83" s="307" t="s">
        <v>340</v>
      </c>
      <c r="L83" s="349" t="s">
        <v>607</v>
      </c>
      <c r="M83" s="252">
        <v>150000</v>
      </c>
    </row>
    <row r="84" spans="1:13" ht="21" customHeight="1" x14ac:dyDescent="0.15">
      <c r="A84" s="231"/>
      <c r="B84" s="232"/>
      <c r="C84" s="232"/>
      <c r="D84" s="232"/>
      <c r="E84" s="232"/>
      <c r="F84" s="238"/>
      <c r="G84" s="238"/>
      <c r="H84" s="238"/>
      <c r="I84" s="232"/>
      <c r="J84" s="321"/>
      <c r="K84" s="307" t="s">
        <v>608</v>
      </c>
      <c r="L84" s="246" t="s">
        <v>609</v>
      </c>
      <c r="M84" s="252">
        <v>1278000</v>
      </c>
    </row>
    <row r="85" spans="1:13" ht="21" customHeight="1" x14ac:dyDescent="0.15">
      <c r="A85" s="231"/>
      <c r="B85" s="232"/>
      <c r="C85" s="232"/>
      <c r="D85" s="232"/>
      <c r="E85" s="232"/>
      <c r="F85" s="238"/>
      <c r="G85" s="238"/>
      <c r="H85" s="238"/>
      <c r="I85" s="232"/>
      <c r="J85" s="321"/>
      <c r="K85" s="400" t="s">
        <v>610</v>
      </c>
      <c r="L85" s="349" t="s">
        <v>611</v>
      </c>
      <c r="M85" s="252">
        <v>1683000</v>
      </c>
    </row>
    <row r="86" spans="1:13" ht="21" customHeight="1" x14ac:dyDescent="0.15">
      <c r="A86" s="231"/>
      <c r="B86" s="232"/>
      <c r="C86" s="232"/>
      <c r="D86" s="232"/>
      <c r="E86" s="232"/>
      <c r="F86" s="238"/>
      <c r="G86" s="238"/>
      <c r="H86" s="238"/>
      <c r="I86" s="232"/>
      <c r="J86" s="321"/>
      <c r="K86" s="401" t="s">
        <v>612</v>
      </c>
      <c r="L86" s="349" t="s">
        <v>613</v>
      </c>
      <c r="M86" s="252">
        <v>2463040</v>
      </c>
    </row>
    <row r="87" spans="1:13" ht="21" customHeight="1" x14ac:dyDescent="0.15">
      <c r="A87" s="231"/>
      <c r="B87" s="232"/>
      <c r="C87" s="232"/>
      <c r="D87" s="232"/>
      <c r="E87" s="232"/>
      <c r="F87" s="238"/>
      <c r="G87" s="238"/>
      <c r="H87" s="238"/>
      <c r="I87" s="232"/>
      <c r="J87" s="321"/>
      <c r="K87" s="307" t="s">
        <v>360</v>
      </c>
      <c r="L87" s="349" t="s">
        <v>614</v>
      </c>
      <c r="M87" s="399">
        <v>4363000</v>
      </c>
    </row>
    <row r="88" spans="1:13" ht="21" customHeight="1" x14ac:dyDescent="0.15">
      <c r="A88" s="231"/>
      <c r="B88" s="232"/>
      <c r="C88" s="232"/>
      <c r="D88" s="232"/>
      <c r="E88" s="232"/>
      <c r="F88" s="238"/>
      <c r="G88" s="238"/>
      <c r="H88" s="238"/>
      <c r="I88" s="232"/>
      <c r="J88" s="321"/>
      <c r="K88" s="400" t="s">
        <v>615</v>
      </c>
      <c r="L88" s="349" t="s">
        <v>616</v>
      </c>
      <c r="M88" s="399">
        <v>210000</v>
      </c>
    </row>
    <row r="89" spans="1:13" ht="21" customHeight="1" x14ac:dyDescent="0.15">
      <c r="A89" s="231"/>
      <c r="B89" s="232"/>
      <c r="C89" s="232"/>
      <c r="D89" s="232"/>
      <c r="E89" s="232"/>
      <c r="F89" s="238"/>
      <c r="G89" s="238"/>
      <c r="H89" s="238"/>
      <c r="I89" s="232"/>
      <c r="J89" s="321"/>
      <c r="K89" s="402" t="s">
        <v>209</v>
      </c>
      <c r="L89" s="353" t="s">
        <v>435</v>
      </c>
      <c r="M89" s="403">
        <v>3000960</v>
      </c>
    </row>
    <row r="90" spans="1:13" ht="21" customHeight="1" x14ac:dyDescent="0.15">
      <c r="A90" s="231"/>
      <c r="B90" s="232"/>
      <c r="C90" s="232"/>
      <c r="D90" s="232"/>
      <c r="E90" s="492">
        <v>313</v>
      </c>
      <c r="F90" s="499" t="s">
        <v>347</v>
      </c>
      <c r="G90" s="493">
        <v>45000000</v>
      </c>
      <c r="H90" s="493">
        <f>M90</f>
        <v>45000000</v>
      </c>
      <c r="I90" s="492">
        <f>H90-G90</f>
        <v>0</v>
      </c>
      <c r="J90" s="227">
        <f>H90/G90*100</f>
        <v>100</v>
      </c>
      <c r="K90" s="559" t="s">
        <v>188</v>
      </c>
      <c r="L90" s="559"/>
      <c r="M90" s="454">
        <f>SUM(M91:M98)</f>
        <v>45000000</v>
      </c>
    </row>
    <row r="91" spans="1:13" ht="21" customHeight="1" x14ac:dyDescent="0.15">
      <c r="A91" s="231"/>
      <c r="B91" s="232"/>
      <c r="C91" s="232"/>
      <c r="D91" s="232"/>
      <c r="E91" s="232"/>
      <c r="F91" s="323"/>
      <c r="G91" s="238"/>
      <c r="H91" s="238"/>
      <c r="I91" s="232"/>
      <c r="J91" s="321"/>
      <c r="K91" s="455" t="s">
        <v>336</v>
      </c>
      <c r="L91" s="349" t="s">
        <v>457</v>
      </c>
      <c r="M91" s="404">
        <v>5183940</v>
      </c>
    </row>
    <row r="92" spans="1:13" ht="22.5" x14ac:dyDescent="0.15">
      <c r="A92" s="231"/>
      <c r="B92" s="232"/>
      <c r="C92" s="232"/>
      <c r="D92" s="232"/>
      <c r="E92" s="232"/>
      <c r="F92" s="238"/>
      <c r="G92" s="238"/>
      <c r="H92" s="238"/>
      <c r="I92" s="232"/>
      <c r="J92" s="321"/>
      <c r="K92" s="455" t="s">
        <v>353</v>
      </c>
      <c r="L92" s="349" t="s">
        <v>534</v>
      </c>
      <c r="M92" s="404">
        <v>6615000</v>
      </c>
    </row>
    <row r="93" spans="1:13" ht="21" customHeight="1" x14ac:dyDescent="0.15">
      <c r="A93" s="231"/>
      <c r="B93" s="232"/>
      <c r="C93" s="232"/>
      <c r="D93" s="232"/>
      <c r="E93" s="232"/>
      <c r="F93" s="238"/>
      <c r="G93" s="238"/>
      <c r="H93" s="238"/>
      <c r="I93" s="232"/>
      <c r="J93" s="321"/>
      <c r="K93" s="307" t="s">
        <v>348</v>
      </c>
      <c r="L93" s="349" t="s">
        <v>533</v>
      </c>
      <c r="M93" s="404">
        <v>765000</v>
      </c>
    </row>
    <row r="94" spans="1:13" ht="21" customHeight="1" x14ac:dyDescent="0.15">
      <c r="A94" s="231"/>
      <c r="B94" s="232"/>
      <c r="C94" s="232"/>
      <c r="D94" s="232"/>
      <c r="E94" s="232"/>
      <c r="F94" s="238"/>
      <c r="G94" s="238"/>
      <c r="H94" s="238"/>
      <c r="I94" s="232"/>
      <c r="J94" s="321"/>
      <c r="K94" s="307" t="s">
        <v>579</v>
      </c>
      <c r="L94" s="349" t="s">
        <v>580</v>
      </c>
      <c r="M94" s="404">
        <v>2250000</v>
      </c>
    </row>
    <row r="95" spans="1:13" ht="21" customHeight="1" x14ac:dyDescent="0.15">
      <c r="A95" s="231"/>
      <c r="B95" s="232"/>
      <c r="C95" s="232"/>
      <c r="D95" s="232"/>
      <c r="E95" s="232"/>
      <c r="F95" s="238"/>
      <c r="G95" s="238"/>
      <c r="H95" s="238"/>
      <c r="I95" s="232"/>
      <c r="J95" s="321"/>
      <c r="K95" s="307" t="s">
        <v>354</v>
      </c>
      <c r="L95" s="349" t="s">
        <v>458</v>
      </c>
      <c r="M95" s="404">
        <v>7389120</v>
      </c>
    </row>
    <row r="96" spans="1:13" ht="21" customHeight="1" x14ac:dyDescent="0.15">
      <c r="A96" s="231"/>
      <c r="B96" s="232"/>
      <c r="C96" s="232"/>
      <c r="D96" s="232"/>
      <c r="E96" s="232"/>
      <c r="F96" s="238"/>
      <c r="G96" s="238"/>
      <c r="H96" s="238"/>
      <c r="I96" s="232"/>
      <c r="J96" s="321"/>
      <c r="K96" s="455" t="s">
        <v>355</v>
      </c>
      <c r="L96" s="349" t="s">
        <v>459</v>
      </c>
      <c r="M96" s="404">
        <v>18600000</v>
      </c>
    </row>
    <row r="97" spans="1:13" ht="21" customHeight="1" x14ac:dyDescent="0.15">
      <c r="A97" s="231"/>
      <c r="B97" s="232"/>
      <c r="C97" s="232"/>
      <c r="D97" s="232"/>
      <c r="E97" s="232"/>
      <c r="F97" s="238"/>
      <c r="G97" s="238"/>
      <c r="H97" s="238"/>
      <c r="I97" s="232"/>
      <c r="J97" s="321"/>
      <c r="K97" s="455" t="s">
        <v>356</v>
      </c>
      <c r="L97" s="349" t="s">
        <v>582</v>
      </c>
      <c r="M97" s="404">
        <v>2996940</v>
      </c>
    </row>
    <row r="98" spans="1:13" ht="21" customHeight="1" x14ac:dyDescent="0.15">
      <c r="A98" s="231"/>
      <c r="B98" s="232"/>
      <c r="C98" s="232"/>
      <c r="D98" s="232"/>
      <c r="E98" s="497"/>
      <c r="F98" s="242"/>
      <c r="G98" s="238"/>
      <c r="H98" s="238"/>
      <c r="I98" s="232"/>
      <c r="J98" s="321"/>
      <c r="K98" s="455" t="s">
        <v>340</v>
      </c>
      <c r="L98" s="349" t="s">
        <v>581</v>
      </c>
      <c r="M98" s="404">
        <v>1200000</v>
      </c>
    </row>
    <row r="99" spans="1:13" ht="21" customHeight="1" x14ac:dyDescent="0.15">
      <c r="A99" s="231"/>
      <c r="B99" s="232"/>
      <c r="C99" s="232"/>
      <c r="D99" s="232"/>
      <c r="E99" s="497">
        <v>314</v>
      </c>
      <c r="F99" s="242" t="s">
        <v>431</v>
      </c>
      <c r="G99" s="493">
        <v>221000000</v>
      </c>
      <c r="H99" s="493">
        <f>M99</f>
        <v>202080000</v>
      </c>
      <c r="I99" s="492">
        <f>H99-G99</f>
        <v>-18920000</v>
      </c>
      <c r="J99" s="227">
        <f>H99/G99*100</f>
        <v>91.438914027149323</v>
      </c>
      <c r="K99" s="559" t="s">
        <v>188</v>
      </c>
      <c r="L99" s="559"/>
      <c r="M99" s="252">
        <f>SUM(M100:M105)</f>
        <v>202080000</v>
      </c>
    </row>
    <row r="100" spans="1:13" ht="22.5" x14ac:dyDescent="0.15">
      <c r="A100" s="231"/>
      <c r="B100" s="232"/>
      <c r="C100" s="232"/>
      <c r="D100" s="232"/>
      <c r="E100" s="230"/>
      <c r="F100" s="233"/>
      <c r="G100" s="233"/>
      <c r="H100" s="233"/>
      <c r="I100" s="230"/>
      <c r="J100" s="234"/>
      <c r="K100" s="255" t="s">
        <v>19</v>
      </c>
      <c r="L100" s="236" t="s">
        <v>618</v>
      </c>
      <c r="M100" s="252">
        <f>106080000+86640000</f>
        <v>192720000</v>
      </c>
    </row>
    <row r="101" spans="1:13" ht="21" customHeight="1" x14ac:dyDescent="0.15">
      <c r="A101" s="231"/>
      <c r="B101" s="232"/>
      <c r="C101" s="232"/>
      <c r="D101" s="232"/>
      <c r="E101" s="232"/>
      <c r="F101" s="238"/>
      <c r="G101" s="238"/>
      <c r="H101" s="238"/>
      <c r="I101" s="232"/>
      <c r="J101" s="321"/>
      <c r="K101" s="401" t="s">
        <v>619</v>
      </c>
      <c r="L101" s="236" t="s">
        <v>620</v>
      </c>
      <c r="M101" s="252">
        <v>3000000</v>
      </c>
    </row>
    <row r="102" spans="1:13" ht="21" customHeight="1" x14ac:dyDescent="0.15">
      <c r="A102" s="231"/>
      <c r="B102" s="232"/>
      <c r="C102" s="232"/>
      <c r="D102" s="232"/>
      <c r="E102" s="232"/>
      <c r="F102" s="238"/>
      <c r="G102" s="238"/>
      <c r="H102" s="238"/>
      <c r="I102" s="232"/>
      <c r="J102" s="321"/>
      <c r="K102" s="307" t="s">
        <v>364</v>
      </c>
      <c r="L102" s="245" t="s">
        <v>519</v>
      </c>
      <c r="M102" s="252">
        <v>563400</v>
      </c>
    </row>
    <row r="103" spans="1:13" ht="22.5" x14ac:dyDescent="0.15">
      <c r="A103" s="231"/>
      <c r="B103" s="232"/>
      <c r="C103" s="232"/>
      <c r="D103" s="232"/>
      <c r="E103" s="232"/>
      <c r="F103" s="238"/>
      <c r="G103" s="238"/>
      <c r="H103" s="238"/>
      <c r="I103" s="232"/>
      <c r="J103" s="321"/>
      <c r="K103" s="307" t="s">
        <v>351</v>
      </c>
      <c r="L103" s="236" t="s">
        <v>621</v>
      </c>
      <c r="M103" s="252">
        <v>2424000</v>
      </c>
    </row>
    <row r="104" spans="1:13" ht="21" customHeight="1" x14ac:dyDescent="0.15">
      <c r="A104" s="231"/>
      <c r="B104" s="232"/>
      <c r="C104" s="232"/>
      <c r="D104" s="232"/>
      <c r="E104" s="232"/>
      <c r="F104" s="238"/>
      <c r="G104" s="238"/>
      <c r="H104" s="238"/>
      <c r="I104" s="232"/>
      <c r="J104" s="321"/>
      <c r="K104" s="307" t="s">
        <v>470</v>
      </c>
      <c r="L104" s="245" t="s">
        <v>622</v>
      </c>
      <c r="M104" s="252">
        <v>171000</v>
      </c>
    </row>
    <row r="105" spans="1:13" ht="21" customHeight="1" x14ac:dyDescent="0.15">
      <c r="A105" s="231"/>
      <c r="B105" s="232"/>
      <c r="C105" s="232"/>
      <c r="D105" s="232"/>
      <c r="E105" s="232"/>
      <c r="F105" s="242"/>
      <c r="G105" s="238"/>
      <c r="H105" s="238"/>
      <c r="I105" s="232"/>
      <c r="J105" s="321"/>
      <c r="K105" s="307" t="s">
        <v>209</v>
      </c>
      <c r="L105" s="245" t="s">
        <v>557</v>
      </c>
      <c r="M105" s="252">
        <v>3201600</v>
      </c>
    </row>
    <row r="106" spans="1:13" ht="21" customHeight="1" x14ac:dyDescent="0.15">
      <c r="A106" s="231"/>
      <c r="B106" s="232"/>
      <c r="C106" s="232"/>
      <c r="D106" s="232"/>
      <c r="E106" s="492">
        <v>315</v>
      </c>
      <c r="F106" s="242" t="s">
        <v>417</v>
      </c>
      <c r="G106" s="493">
        <v>255000000</v>
      </c>
      <c r="H106" s="493">
        <f>M106</f>
        <v>226640000</v>
      </c>
      <c r="I106" s="492">
        <f>H106-G106</f>
        <v>-28360000</v>
      </c>
      <c r="J106" s="227">
        <f>H106/G106*100</f>
        <v>88.878431372549016</v>
      </c>
      <c r="K106" s="559" t="s">
        <v>188</v>
      </c>
      <c r="L106" s="559"/>
      <c r="M106" s="252">
        <f>SUM(M107:M113)</f>
        <v>226640000</v>
      </c>
    </row>
    <row r="107" spans="1:13" ht="33.75" x14ac:dyDescent="0.15">
      <c r="A107" s="231"/>
      <c r="B107" s="232"/>
      <c r="C107" s="232"/>
      <c r="D107" s="232"/>
      <c r="E107" s="232"/>
      <c r="F107" s="238"/>
      <c r="G107" s="238"/>
      <c r="H107" s="238"/>
      <c r="I107" s="232"/>
      <c r="J107" s="321"/>
      <c r="K107" s="255" t="s">
        <v>19</v>
      </c>
      <c r="L107" s="236" t="s">
        <v>623</v>
      </c>
      <c r="M107" s="244">
        <f>(59*380000*9)+(380000*20)+(380000*17)</f>
        <v>215840000</v>
      </c>
    </row>
    <row r="108" spans="1:13" ht="45" x14ac:dyDescent="0.15">
      <c r="A108" s="256"/>
      <c r="B108" s="232"/>
      <c r="C108" s="257"/>
      <c r="D108" s="232"/>
      <c r="E108" s="232"/>
      <c r="F108" s="238"/>
      <c r="G108" s="238"/>
      <c r="H108" s="238"/>
      <c r="I108" s="232"/>
      <c r="J108" s="321"/>
      <c r="K108" s="401" t="s">
        <v>619</v>
      </c>
      <c r="L108" s="349" t="s">
        <v>624</v>
      </c>
      <c r="M108" s="406">
        <v>2240000</v>
      </c>
    </row>
    <row r="109" spans="1:13" ht="21" customHeight="1" x14ac:dyDescent="0.15">
      <c r="A109" s="256"/>
      <c r="B109" s="232"/>
      <c r="C109" s="257"/>
      <c r="D109" s="232"/>
      <c r="E109" s="232"/>
      <c r="F109" s="238"/>
      <c r="G109" s="238"/>
      <c r="H109" s="238"/>
      <c r="I109" s="232"/>
      <c r="J109" s="321"/>
      <c r="K109" s="307" t="s">
        <v>364</v>
      </c>
      <c r="L109" s="236" t="s">
        <v>556</v>
      </c>
      <c r="M109" s="252">
        <v>939000</v>
      </c>
    </row>
    <row r="110" spans="1:13" ht="21" customHeight="1" x14ac:dyDescent="0.15">
      <c r="A110" s="256"/>
      <c r="B110" s="232"/>
      <c r="C110" s="257"/>
      <c r="D110" s="232"/>
      <c r="E110" s="232"/>
      <c r="F110" s="238"/>
      <c r="G110" s="238"/>
      <c r="H110" s="238"/>
      <c r="I110" s="232"/>
      <c r="J110" s="321"/>
      <c r="K110" s="307" t="s">
        <v>351</v>
      </c>
      <c r="L110" s="245" t="s">
        <v>625</v>
      </c>
      <c r="M110" s="252">
        <v>1980000</v>
      </c>
    </row>
    <row r="111" spans="1:13" ht="21" customHeight="1" x14ac:dyDescent="0.15">
      <c r="A111" s="256"/>
      <c r="B111" s="232"/>
      <c r="C111" s="257"/>
      <c r="D111" s="232"/>
      <c r="E111" s="232"/>
      <c r="F111" s="238"/>
      <c r="G111" s="238"/>
      <c r="H111" s="238"/>
      <c r="I111" s="232"/>
      <c r="J111" s="321"/>
      <c r="K111" s="307" t="s">
        <v>615</v>
      </c>
      <c r="L111" s="245" t="s">
        <v>626</v>
      </c>
      <c r="M111" s="252">
        <v>159000</v>
      </c>
    </row>
    <row r="112" spans="1:13" ht="21" customHeight="1" x14ac:dyDescent="0.15">
      <c r="A112" s="256"/>
      <c r="B112" s="232"/>
      <c r="C112" s="257"/>
      <c r="D112" s="232"/>
      <c r="E112" s="232"/>
      <c r="F112" s="238"/>
      <c r="G112" s="238"/>
      <c r="H112" s="238"/>
      <c r="I112" s="232"/>
      <c r="J112" s="321"/>
      <c r="K112" s="307" t="s">
        <v>627</v>
      </c>
      <c r="L112" s="245" t="s">
        <v>628</v>
      </c>
      <c r="M112" s="252">
        <v>200000</v>
      </c>
    </row>
    <row r="113" spans="1:13" ht="21" customHeight="1" x14ac:dyDescent="0.15">
      <c r="A113" s="256"/>
      <c r="B113" s="232"/>
      <c r="C113" s="257"/>
      <c r="D113" s="232"/>
      <c r="E113" s="232"/>
      <c r="F113" s="238"/>
      <c r="G113" s="238"/>
      <c r="H113" s="238"/>
      <c r="I113" s="232"/>
      <c r="J113" s="321"/>
      <c r="K113" s="307" t="s">
        <v>209</v>
      </c>
      <c r="L113" s="245" t="s">
        <v>557</v>
      </c>
      <c r="M113" s="252">
        <v>5282000</v>
      </c>
    </row>
    <row r="114" spans="1:13" ht="21" customHeight="1" x14ac:dyDescent="0.15">
      <c r="A114" s="256"/>
      <c r="B114" s="232"/>
      <c r="C114" s="257"/>
      <c r="D114" s="232"/>
      <c r="E114" s="492">
        <v>316</v>
      </c>
      <c r="F114" s="407" t="s">
        <v>203</v>
      </c>
      <c r="G114" s="493">
        <v>182296682</v>
      </c>
      <c r="H114" s="493">
        <f>M114</f>
        <v>166367560</v>
      </c>
      <c r="I114" s="492">
        <f>H114-G114</f>
        <v>-15929122</v>
      </c>
      <c r="J114" s="227">
        <f>H114/G114*100</f>
        <v>91.261979194991611</v>
      </c>
      <c r="K114" s="559" t="s">
        <v>188</v>
      </c>
      <c r="L114" s="559"/>
      <c r="M114" s="456">
        <f>SUM(M115:M122)</f>
        <v>166367560</v>
      </c>
    </row>
    <row r="115" spans="1:13" ht="22.5" x14ac:dyDescent="0.15">
      <c r="A115" s="256"/>
      <c r="B115" s="232"/>
      <c r="C115" s="232"/>
      <c r="D115" s="257"/>
      <c r="E115" s="230"/>
      <c r="F115" s="408"/>
      <c r="G115" s="238"/>
      <c r="H115" s="238"/>
      <c r="I115" s="232"/>
      <c r="J115" s="321"/>
      <c r="K115" s="457" t="s">
        <v>207</v>
      </c>
      <c r="L115" s="458" t="s">
        <v>584</v>
      </c>
      <c r="M115" s="459">
        <v>143440640</v>
      </c>
    </row>
    <row r="116" spans="1:13" ht="22.5" x14ac:dyDescent="0.15">
      <c r="A116" s="256"/>
      <c r="B116" s="232"/>
      <c r="C116" s="232"/>
      <c r="D116" s="257"/>
      <c r="E116" s="232"/>
      <c r="F116" s="238"/>
      <c r="G116" s="238"/>
      <c r="H116" s="238"/>
      <c r="I116" s="232"/>
      <c r="J116" s="248"/>
      <c r="K116" s="460" t="s">
        <v>337</v>
      </c>
      <c r="L116" s="461" t="s">
        <v>585</v>
      </c>
      <c r="M116" s="462">
        <v>900000</v>
      </c>
    </row>
    <row r="117" spans="1:13" ht="21" customHeight="1" x14ac:dyDescent="0.15">
      <c r="A117" s="256"/>
      <c r="B117" s="232"/>
      <c r="C117" s="232"/>
      <c r="D117" s="257"/>
      <c r="E117" s="232"/>
      <c r="F117" s="238"/>
      <c r="G117" s="238"/>
      <c r="H117" s="238"/>
      <c r="I117" s="232"/>
      <c r="J117" s="248"/>
      <c r="K117" s="463" t="s">
        <v>208</v>
      </c>
      <c r="L117" s="464" t="s">
        <v>460</v>
      </c>
      <c r="M117" s="462">
        <v>990000</v>
      </c>
    </row>
    <row r="118" spans="1:13" ht="21" customHeight="1" x14ac:dyDescent="0.15">
      <c r="A118" s="256"/>
      <c r="B118" s="232"/>
      <c r="C118" s="232"/>
      <c r="D118" s="257"/>
      <c r="E118" s="232"/>
      <c r="F118" s="238"/>
      <c r="G118" s="238"/>
      <c r="H118" s="238"/>
      <c r="I118" s="232"/>
      <c r="J118" s="248"/>
      <c r="K118" s="463" t="s">
        <v>360</v>
      </c>
      <c r="L118" s="464" t="s">
        <v>589</v>
      </c>
      <c r="M118" s="462">
        <v>3251000</v>
      </c>
    </row>
    <row r="119" spans="1:13" ht="22.5" x14ac:dyDescent="0.15">
      <c r="A119" s="256"/>
      <c r="B119" s="232"/>
      <c r="C119" s="232"/>
      <c r="D119" s="257"/>
      <c r="E119" s="232"/>
      <c r="F119" s="238"/>
      <c r="G119" s="336"/>
      <c r="H119" s="336"/>
      <c r="I119" s="232"/>
      <c r="J119" s="248"/>
      <c r="K119" s="463" t="s">
        <v>338</v>
      </c>
      <c r="L119" s="461" t="s">
        <v>586</v>
      </c>
      <c r="M119" s="462">
        <v>2762880</v>
      </c>
    </row>
    <row r="120" spans="1:13" ht="33.75" x14ac:dyDescent="0.15">
      <c r="A120" s="256"/>
      <c r="B120" s="232"/>
      <c r="C120" s="232"/>
      <c r="D120" s="257"/>
      <c r="E120" s="232"/>
      <c r="F120" s="238"/>
      <c r="G120" s="336"/>
      <c r="H120" s="336"/>
      <c r="I120" s="232"/>
      <c r="J120" s="248"/>
      <c r="K120" s="463" t="s">
        <v>412</v>
      </c>
      <c r="L120" s="461" t="s">
        <v>587</v>
      </c>
      <c r="M120" s="462">
        <v>310000</v>
      </c>
    </row>
    <row r="121" spans="1:13" ht="22.5" x14ac:dyDescent="0.15">
      <c r="A121" s="256"/>
      <c r="B121" s="232"/>
      <c r="C121" s="232"/>
      <c r="D121" s="257"/>
      <c r="E121" s="232"/>
      <c r="F121" s="238"/>
      <c r="G121" s="336"/>
      <c r="H121" s="336"/>
      <c r="I121" s="232"/>
      <c r="J121" s="248"/>
      <c r="K121" s="463" t="s">
        <v>406</v>
      </c>
      <c r="L121" s="461" t="s">
        <v>590</v>
      </c>
      <c r="M121" s="462">
        <v>2463040</v>
      </c>
    </row>
    <row r="122" spans="1:13" ht="22.5" x14ac:dyDescent="0.15">
      <c r="A122" s="256"/>
      <c r="B122" s="232"/>
      <c r="C122" s="232"/>
      <c r="D122" s="257"/>
      <c r="E122" s="497"/>
      <c r="F122" s="242"/>
      <c r="G122" s="336"/>
      <c r="H122" s="336"/>
      <c r="I122" s="232"/>
      <c r="J122" s="248"/>
      <c r="K122" s="465" t="s">
        <v>209</v>
      </c>
      <c r="L122" s="458" t="s">
        <v>588</v>
      </c>
      <c r="M122" s="459">
        <v>12250000</v>
      </c>
    </row>
    <row r="123" spans="1:13" ht="21" customHeight="1" x14ac:dyDescent="0.15">
      <c r="A123" s="256"/>
      <c r="B123" s="232"/>
      <c r="C123" s="232"/>
      <c r="D123" s="257"/>
      <c r="E123" s="497">
        <v>317</v>
      </c>
      <c r="F123" s="409" t="s">
        <v>205</v>
      </c>
      <c r="G123" s="493">
        <v>100000000</v>
      </c>
      <c r="H123" s="493">
        <f>M123</f>
        <v>100000000</v>
      </c>
      <c r="I123" s="492">
        <f>H123-G123</f>
        <v>0</v>
      </c>
      <c r="J123" s="227">
        <f>H123/G123*100</f>
        <v>100</v>
      </c>
      <c r="K123" s="561" t="s">
        <v>188</v>
      </c>
      <c r="L123" s="561"/>
      <c r="M123" s="252">
        <f>SUM(M124:M126)</f>
        <v>100000000</v>
      </c>
    </row>
    <row r="124" spans="1:13" ht="21" customHeight="1" x14ac:dyDescent="0.15">
      <c r="A124" s="256"/>
      <c r="B124" s="232"/>
      <c r="C124" s="232"/>
      <c r="D124" s="257"/>
      <c r="E124" s="232"/>
      <c r="F124" s="408"/>
      <c r="G124" s="336"/>
      <c r="H124" s="336"/>
      <c r="I124" s="232"/>
      <c r="J124" s="248"/>
      <c r="K124" s="344" t="s">
        <v>207</v>
      </c>
      <c r="L124" s="236" t="s">
        <v>522</v>
      </c>
      <c r="M124" s="244">
        <v>3871680</v>
      </c>
    </row>
    <row r="125" spans="1:13" ht="21" customHeight="1" x14ac:dyDescent="0.15">
      <c r="A125" s="256"/>
      <c r="B125" s="232"/>
      <c r="C125" s="232"/>
      <c r="D125" s="257"/>
      <c r="E125" s="232"/>
      <c r="F125" s="238"/>
      <c r="G125" s="336"/>
      <c r="H125" s="336"/>
      <c r="I125" s="232"/>
      <c r="J125" s="248"/>
      <c r="K125" s="307" t="s">
        <v>211</v>
      </c>
      <c r="L125" s="349" t="s">
        <v>523</v>
      </c>
      <c r="M125" s="252">
        <v>64430</v>
      </c>
    </row>
    <row r="126" spans="1:13" ht="21" customHeight="1" x14ac:dyDescent="0.15">
      <c r="A126" s="256"/>
      <c r="B126" s="232"/>
      <c r="C126" s="232"/>
      <c r="D126" s="257"/>
      <c r="E126" s="497"/>
      <c r="F126" s="242"/>
      <c r="G126" s="410"/>
      <c r="H126" s="410"/>
      <c r="I126" s="497"/>
      <c r="J126" s="331"/>
      <c r="K126" s="401" t="s">
        <v>210</v>
      </c>
      <c r="L126" s="246" t="s">
        <v>461</v>
      </c>
      <c r="M126" s="252">
        <v>96063890</v>
      </c>
    </row>
    <row r="127" spans="1:13" ht="21" customHeight="1" x14ac:dyDescent="0.15">
      <c r="A127" s="256"/>
      <c r="B127" s="232"/>
      <c r="C127" s="232"/>
      <c r="D127" s="257"/>
      <c r="E127" s="411">
        <v>318</v>
      </c>
      <c r="F127" s="493" t="s">
        <v>286</v>
      </c>
      <c r="G127" s="493">
        <v>94500000</v>
      </c>
      <c r="H127" s="493">
        <f>M127</f>
        <v>93852000</v>
      </c>
      <c r="I127" s="492">
        <f>H127-G127</f>
        <v>-648000</v>
      </c>
      <c r="J127" s="227">
        <f>H127/G127*100</f>
        <v>99.314285714285717</v>
      </c>
      <c r="K127" s="560" t="s">
        <v>188</v>
      </c>
      <c r="L127" s="556"/>
      <c r="M127" s="252">
        <f>SUM(M128:M132)</f>
        <v>93852000</v>
      </c>
    </row>
    <row r="128" spans="1:13" ht="21" customHeight="1" x14ac:dyDescent="0.15">
      <c r="A128" s="256"/>
      <c r="B128" s="232"/>
      <c r="C128" s="232"/>
      <c r="D128" s="257"/>
      <c r="E128" s="337"/>
      <c r="F128" s="238"/>
      <c r="G128" s="238"/>
      <c r="H128" s="238"/>
      <c r="I128" s="232"/>
      <c r="J128" s="412"/>
      <c r="K128" s="307" t="s">
        <v>366</v>
      </c>
      <c r="L128" s="349" t="s">
        <v>629</v>
      </c>
      <c r="M128" s="252">
        <v>88452000</v>
      </c>
    </row>
    <row r="129" spans="1:13" ht="21" customHeight="1" x14ac:dyDescent="0.15">
      <c r="A129" s="256"/>
      <c r="B129" s="232"/>
      <c r="C129" s="232"/>
      <c r="D129" s="257"/>
      <c r="E129" s="337"/>
      <c r="F129" s="238"/>
      <c r="G129" s="238"/>
      <c r="H129" s="238"/>
      <c r="I129" s="232"/>
      <c r="J129" s="412"/>
      <c r="K129" s="307" t="s">
        <v>364</v>
      </c>
      <c r="L129" s="349" t="s">
        <v>527</v>
      </c>
      <c r="M129" s="252">
        <v>469500</v>
      </c>
    </row>
    <row r="130" spans="1:13" ht="22.5" x14ac:dyDescent="0.15">
      <c r="A130" s="256"/>
      <c r="B130" s="232"/>
      <c r="C130" s="232"/>
      <c r="D130" s="257"/>
      <c r="E130" s="337"/>
      <c r="F130" s="238"/>
      <c r="G130" s="238"/>
      <c r="H130" s="238"/>
      <c r="I130" s="232"/>
      <c r="J130" s="412"/>
      <c r="K130" s="401" t="s">
        <v>360</v>
      </c>
      <c r="L130" s="349" t="s">
        <v>630</v>
      </c>
      <c r="M130" s="252">
        <v>1470000</v>
      </c>
    </row>
    <row r="131" spans="1:13" ht="21" customHeight="1" x14ac:dyDescent="0.15">
      <c r="A131" s="256"/>
      <c r="B131" s="232"/>
      <c r="C131" s="232"/>
      <c r="D131" s="257"/>
      <c r="E131" s="337"/>
      <c r="F131" s="238"/>
      <c r="G131" s="238"/>
      <c r="H131" s="238"/>
      <c r="I131" s="232"/>
      <c r="J131" s="412"/>
      <c r="K131" s="401" t="s">
        <v>627</v>
      </c>
      <c r="L131" s="349" t="s">
        <v>631</v>
      </c>
      <c r="M131" s="252">
        <v>280000</v>
      </c>
    </row>
    <row r="132" spans="1:13" ht="21" customHeight="1" x14ac:dyDescent="0.15">
      <c r="A132" s="256"/>
      <c r="B132" s="232"/>
      <c r="C132" s="232"/>
      <c r="D132" s="257"/>
      <c r="E132" s="337"/>
      <c r="F132" s="238"/>
      <c r="G132" s="238"/>
      <c r="H132" s="238"/>
      <c r="I132" s="232"/>
      <c r="J132" s="412"/>
      <c r="K132" s="307" t="s">
        <v>23</v>
      </c>
      <c r="L132" s="246" t="s">
        <v>436</v>
      </c>
      <c r="M132" s="252">
        <f>2964962+215538</f>
        <v>3180500</v>
      </c>
    </row>
    <row r="133" spans="1:13" ht="20.25" customHeight="1" x14ac:dyDescent="0.15">
      <c r="A133" s="256"/>
      <c r="B133" s="232"/>
      <c r="C133" s="232"/>
      <c r="D133" s="257"/>
      <c r="E133" s="466">
        <v>319</v>
      </c>
      <c r="F133" s="407" t="s">
        <v>291</v>
      </c>
      <c r="G133" s="493">
        <v>269366601</v>
      </c>
      <c r="H133" s="493">
        <f>M133</f>
        <v>269366601</v>
      </c>
      <c r="I133" s="492">
        <f>H133-G133</f>
        <v>0</v>
      </c>
      <c r="J133" s="227">
        <f>H133/G133*100</f>
        <v>100</v>
      </c>
      <c r="K133" s="559" t="s">
        <v>188</v>
      </c>
      <c r="L133" s="559"/>
      <c r="M133" s="454">
        <f>SUM(M134:M137)</f>
        <v>269366601</v>
      </c>
    </row>
    <row r="134" spans="1:13" ht="22.5" x14ac:dyDescent="0.15">
      <c r="A134" s="256"/>
      <c r="B134" s="232"/>
      <c r="C134" s="232"/>
      <c r="D134" s="257"/>
      <c r="E134" s="467"/>
      <c r="F134" s="468"/>
      <c r="G134" s="238"/>
      <c r="H134" s="238"/>
      <c r="I134" s="469"/>
      <c r="J134" s="470"/>
      <c r="K134" s="307" t="s">
        <v>19</v>
      </c>
      <c r="L134" s="349" t="s">
        <v>575</v>
      </c>
      <c r="M134" s="252">
        <v>137957568</v>
      </c>
    </row>
    <row r="135" spans="1:13" ht="22.5" x14ac:dyDescent="0.15">
      <c r="A135" s="256"/>
      <c r="B135" s="232"/>
      <c r="C135" s="232"/>
      <c r="D135" s="257"/>
      <c r="E135" s="257"/>
      <c r="F135" s="238"/>
      <c r="G135" s="238"/>
      <c r="H135" s="238"/>
      <c r="I135" s="232"/>
      <c r="J135" s="321"/>
      <c r="K135" s="307" t="s">
        <v>301</v>
      </c>
      <c r="L135" s="349" t="s">
        <v>576</v>
      </c>
      <c r="M135" s="252">
        <v>2410940</v>
      </c>
    </row>
    <row r="136" spans="1:13" ht="22.5" x14ac:dyDescent="0.15">
      <c r="A136" s="256"/>
      <c r="B136" s="232"/>
      <c r="C136" s="232"/>
      <c r="D136" s="257"/>
      <c r="E136" s="257"/>
      <c r="F136" s="238"/>
      <c r="G136" s="238"/>
      <c r="H136" s="238"/>
      <c r="I136" s="232"/>
      <c r="J136" s="321"/>
      <c r="K136" s="307" t="s">
        <v>363</v>
      </c>
      <c r="L136" s="349" t="s">
        <v>577</v>
      </c>
      <c r="M136" s="252">
        <v>37834322</v>
      </c>
    </row>
    <row r="137" spans="1:13" ht="22.5" customHeight="1" x14ac:dyDescent="0.15">
      <c r="A137" s="256"/>
      <c r="B137" s="232"/>
      <c r="C137" s="232"/>
      <c r="D137" s="257"/>
      <c r="E137" s="497"/>
      <c r="F137" s="242"/>
      <c r="G137" s="238"/>
      <c r="H137" s="238"/>
      <c r="I137" s="232"/>
      <c r="J137" s="321"/>
      <c r="K137" s="307" t="s">
        <v>23</v>
      </c>
      <c r="L137" s="349" t="s">
        <v>578</v>
      </c>
      <c r="M137" s="252">
        <v>91163771</v>
      </c>
    </row>
    <row r="138" spans="1:13" ht="21" customHeight="1" x14ac:dyDescent="0.15">
      <c r="A138" s="256"/>
      <c r="B138" s="232"/>
      <c r="C138" s="232"/>
      <c r="D138" s="257"/>
      <c r="E138" s="247">
        <v>320</v>
      </c>
      <c r="F138" s="304" t="s">
        <v>191</v>
      </c>
      <c r="G138" s="493">
        <v>1500000</v>
      </c>
      <c r="H138" s="493">
        <f>M138</f>
        <v>1000000</v>
      </c>
      <c r="I138" s="492">
        <f>H138-G138</f>
        <v>-500000</v>
      </c>
      <c r="J138" s="227">
        <f>H138/G138*100</f>
        <v>66.666666666666657</v>
      </c>
      <c r="K138" s="546" t="s">
        <v>218</v>
      </c>
      <c r="L138" s="546"/>
      <c r="M138" s="244">
        <f>SUM(M139:M140)</f>
        <v>1000000</v>
      </c>
    </row>
    <row r="139" spans="1:13" ht="21" customHeight="1" x14ac:dyDescent="0.15">
      <c r="A139" s="256"/>
      <c r="B139" s="232"/>
      <c r="C139" s="232"/>
      <c r="D139" s="257"/>
      <c r="E139" s="247"/>
      <c r="F139" s="233"/>
      <c r="G139" s="233"/>
      <c r="H139" s="233"/>
      <c r="I139" s="230"/>
      <c r="J139" s="305"/>
      <c r="K139" s="306" t="s">
        <v>315</v>
      </c>
      <c r="L139" s="245" t="s">
        <v>501</v>
      </c>
      <c r="M139" s="244">
        <v>500000</v>
      </c>
    </row>
    <row r="140" spans="1:13" ht="21" customHeight="1" x14ac:dyDescent="0.15">
      <c r="A140" s="256"/>
      <c r="B140" s="232"/>
      <c r="C140" s="232"/>
      <c r="D140" s="257"/>
      <c r="E140" s="497"/>
      <c r="F140" s="242"/>
      <c r="G140" s="242"/>
      <c r="H140" s="242"/>
      <c r="I140" s="497"/>
      <c r="J140" s="339"/>
      <c r="K140" s="307" t="s">
        <v>316</v>
      </c>
      <c r="L140" s="246" t="s">
        <v>317</v>
      </c>
      <c r="M140" s="252">
        <v>500000</v>
      </c>
    </row>
    <row r="141" spans="1:13" ht="23.1" customHeight="1" x14ac:dyDescent="0.15">
      <c r="A141" s="256"/>
      <c r="B141" s="232"/>
      <c r="C141" s="232"/>
      <c r="D141" s="232"/>
      <c r="E141" s="303">
        <v>321</v>
      </c>
      <c r="F141" s="242" t="s">
        <v>318</v>
      </c>
      <c r="G141" s="242">
        <v>109719320</v>
      </c>
      <c r="H141" s="242">
        <f>M141</f>
        <v>94812720</v>
      </c>
      <c r="I141" s="492">
        <f>H141-G141</f>
        <v>-14906600</v>
      </c>
      <c r="J141" s="227">
        <f>H141/G141*100</f>
        <v>86.413878613174049</v>
      </c>
      <c r="K141" s="561" t="s">
        <v>188</v>
      </c>
      <c r="L141" s="561"/>
      <c r="M141" s="252">
        <f>SUM(M142:M149)</f>
        <v>94812720</v>
      </c>
    </row>
    <row r="142" spans="1:13" ht="21" customHeight="1" x14ac:dyDescent="0.15">
      <c r="A142" s="256"/>
      <c r="B142" s="232"/>
      <c r="C142" s="232"/>
      <c r="D142" s="232"/>
      <c r="E142" s="337"/>
      <c r="F142" s="238"/>
      <c r="G142" s="238"/>
      <c r="H142" s="238"/>
      <c r="I142" s="230"/>
      <c r="J142" s="248"/>
      <c r="K142" s="471" t="s">
        <v>19</v>
      </c>
      <c r="L142" s="236" t="s">
        <v>592</v>
      </c>
      <c r="M142" s="404">
        <v>78872960</v>
      </c>
    </row>
    <row r="143" spans="1:13" ht="21" customHeight="1" x14ac:dyDescent="0.15">
      <c r="A143" s="256"/>
      <c r="B143" s="232"/>
      <c r="C143" s="232"/>
      <c r="D143" s="232"/>
      <c r="E143" s="337"/>
      <c r="F143" s="238"/>
      <c r="G143" s="238"/>
      <c r="H143" s="238"/>
      <c r="I143" s="232"/>
      <c r="J143" s="248"/>
      <c r="K143" s="455" t="s">
        <v>337</v>
      </c>
      <c r="L143" s="236" t="s">
        <v>593</v>
      </c>
      <c r="M143" s="404">
        <v>420000</v>
      </c>
    </row>
    <row r="144" spans="1:13" ht="21" customHeight="1" x14ac:dyDescent="0.15">
      <c r="A144" s="256"/>
      <c r="B144" s="232"/>
      <c r="C144" s="232"/>
      <c r="D144" s="232"/>
      <c r="E144" s="337"/>
      <c r="F144" s="238"/>
      <c r="G144" s="238"/>
      <c r="H144" s="238"/>
      <c r="I144" s="232"/>
      <c r="J144" s="248"/>
      <c r="K144" s="455" t="s">
        <v>301</v>
      </c>
      <c r="L144" s="236" t="s">
        <v>595</v>
      </c>
      <c r="M144" s="404">
        <v>1360640</v>
      </c>
    </row>
    <row r="145" spans="1:13" ht="21" customHeight="1" x14ac:dyDescent="0.15">
      <c r="A145" s="256"/>
      <c r="B145" s="232"/>
      <c r="C145" s="232"/>
      <c r="D145" s="232"/>
      <c r="E145" s="337"/>
      <c r="F145" s="238"/>
      <c r="G145" s="238"/>
      <c r="H145" s="238"/>
      <c r="I145" s="232"/>
      <c r="J145" s="248"/>
      <c r="K145" s="455" t="s">
        <v>365</v>
      </c>
      <c r="L145" s="236" t="s">
        <v>462</v>
      </c>
      <c r="M145" s="404">
        <v>195000</v>
      </c>
    </row>
    <row r="146" spans="1:13" ht="22.5" x14ac:dyDescent="0.15">
      <c r="A146" s="256"/>
      <c r="B146" s="232"/>
      <c r="C146" s="232"/>
      <c r="D146" s="232"/>
      <c r="E146" s="337"/>
      <c r="F146" s="238"/>
      <c r="G146" s="238"/>
      <c r="H146" s="238"/>
      <c r="I146" s="232"/>
      <c r="J146" s="248"/>
      <c r="K146" s="455" t="s">
        <v>360</v>
      </c>
      <c r="L146" s="236" t="s">
        <v>538</v>
      </c>
      <c r="M146" s="404" t="s">
        <v>539</v>
      </c>
    </row>
    <row r="147" spans="1:13" ht="21" customHeight="1" x14ac:dyDescent="0.15">
      <c r="A147" s="256"/>
      <c r="B147" s="232"/>
      <c r="C147" s="232"/>
      <c r="D147" s="232"/>
      <c r="E147" s="337"/>
      <c r="F147" s="238"/>
      <c r="G147" s="238"/>
      <c r="H147" s="238"/>
      <c r="I147" s="232"/>
      <c r="J147" s="248"/>
      <c r="K147" s="455" t="s">
        <v>412</v>
      </c>
      <c r="L147" s="236" t="s">
        <v>596</v>
      </c>
      <c r="M147" s="404">
        <v>360000</v>
      </c>
    </row>
    <row r="148" spans="1:13" ht="21" customHeight="1" x14ac:dyDescent="0.15">
      <c r="A148" s="256"/>
      <c r="B148" s="232"/>
      <c r="C148" s="232"/>
      <c r="D148" s="232"/>
      <c r="E148" s="337"/>
      <c r="F148" s="238"/>
      <c r="G148" s="238"/>
      <c r="H148" s="238"/>
      <c r="I148" s="232"/>
      <c r="J148" s="248"/>
      <c r="K148" s="455" t="s">
        <v>290</v>
      </c>
      <c r="L148" s="236" t="s">
        <v>462</v>
      </c>
      <c r="M148" s="404">
        <v>195000</v>
      </c>
    </row>
    <row r="149" spans="1:13" ht="21" customHeight="1" x14ac:dyDescent="0.15">
      <c r="A149" s="256"/>
      <c r="B149" s="232"/>
      <c r="C149" s="232"/>
      <c r="D149" s="232"/>
      <c r="E149" s="337"/>
      <c r="F149" s="238"/>
      <c r="G149" s="238"/>
      <c r="H149" s="238"/>
      <c r="I149" s="232"/>
      <c r="J149" s="248"/>
      <c r="K149" s="471" t="s">
        <v>73</v>
      </c>
      <c r="L149" s="236" t="s">
        <v>594</v>
      </c>
      <c r="M149" s="404">
        <v>13409120</v>
      </c>
    </row>
    <row r="150" spans="1:13" ht="23.1" customHeight="1" x14ac:dyDescent="0.15">
      <c r="A150" s="256"/>
      <c r="B150" s="232"/>
      <c r="C150" s="232"/>
      <c r="D150" s="232"/>
      <c r="E150" s="303">
        <v>322</v>
      </c>
      <c r="F150" s="242" t="s">
        <v>341</v>
      </c>
      <c r="G150" s="242">
        <v>2525021230</v>
      </c>
      <c r="H150" s="242">
        <f>M150</f>
        <v>2545041230</v>
      </c>
      <c r="I150" s="492">
        <f>H150-G150</f>
        <v>20020000</v>
      </c>
      <c r="J150" s="227">
        <f>H150/G150*100</f>
        <v>100.79286462078578</v>
      </c>
      <c r="K150" s="541" t="s">
        <v>188</v>
      </c>
      <c r="L150" s="542"/>
      <c r="M150" s="252">
        <f>SUM(M151:M165)</f>
        <v>2545041230</v>
      </c>
    </row>
    <row r="151" spans="1:13" ht="21" customHeight="1" x14ac:dyDescent="0.15">
      <c r="A151" s="256"/>
      <c r="B151" s="232"/>
      <c r="C151" s="232"/>
      <c r="D151" s="232"/>
      <c r="E151" s="337"/>
      <c r="F151" s="238"/>
      <c r="G151" s="238"/>
      <c r="H151" s="238"/>
      <c r="I151" s="232"/>
      <c r="J151" s="248"/>
      <c r="K151" s="344" t="s">
        <v>207</v>
      </c>
      <c r="L151" s="236" t="s">
        <v>604</v>
      </c>
      <c r="M151" s="472">
        <v>2268960000</v>
      </c>
    </row>
    <row r="152" spans="1:13" ht="21" customHeight="1" x14ac:dyDescent="0.15">
      <c r="A152" s="256"/>
      <c r="B152" s="232"/>
      <c r="C152" s="232"/>
      <c r="D152" s="232"/>
      <c r="E152" s="337"/>
      <c r="F152" s="238"/>
      <c r="G152" s="238"/>
      <c r="H152" s="238"/>
      <c r="I152" s="232"/>
      <c r="J152" s="248"/>
      <c r="K152" s="307" t="s">
        <v>211</v>
      </c>
      <c r="L152" s="236" t="s">
        <v>605</v>
      </c>
      <c r="M152" s="252">
        <v>136121940</v>
      </c>
    </row>
    <row r="153" spans="1:13" ht="21" customHeight="1" x14ac:dyDescent="0.15">
      <c r="A153" s="256"/>
      <c r="B153" s="232"/>
      <c r="C153" s="232"/>
      <c r="D153" s="232"/>
      <c r="E153" s="337"/>
      <c r="F153" s="238"/>
      <c r="G153" s="238"/>
      <c r="H153" s="238"/>
      <c r="I153" s="232"/>
      <c r="J153" s="248"/>
      <c r="K153" s="358" t="s">
        <v>337</v>
      </c>
      <c r="L153" s="246" t="s">
        <v>547</v>
      </c>
      <c r="M153" s="472">
        <v>2880000</v>
      </c>
    </row>
    <row r="154" spans="1:13" ht="21" customHeight="1" x14ac:dyDescent="0.15">
      <c r="A154" s="231"/>
      <c r="B154" s="232"/>
      <c r="C154" s="232"/>
      <c r="D154" s="232"/>
      <c r="E154" s="337"/>
      <c r="F154" s="238"/>
      <c r="G154" s="238"/>
      <c r="H154" s="238"/>
      <c r="I154" s="232"/>
      <c r="J154" s="248"/>
      <c r="K154" s="358" t="s">
        <v>362</v>
      </c>
      <c r="L154" s="473" t="s">
        <v>544</v>
      </c>
      <c r="M154" s="474">
        <v>22524000</v>
      </c>
    </row>
    <row r="155" spans="1:13" ht="21" customHeight="1" x14ac:dyDescent="0.15">
      <c r="A155" s="256"/>
      <c r="B155" s="232"/>
      <c r="C155" s="232"/>
      <c r="D155" s="232"/>
      <c r="E155" s="337"/>
      <c r="F155" s="238"/>
      <c r="G155" s="238"/>
      <c r="H155" s="238"/>
      <c r="I155" s="232"/>
      <c r="J155" s="248"/>
      <c r="K155" s="358" t="s">
        <v>463</v>
      </c>
      <c r="L155" s="475" t="s">
        <v>545</v>
      </c>
      <c r="M155" s="474">
        <v>1212500</v>
      </c>
    </row>
    <row r="156" spans="1:13" ht="24" customHeight="1" x14ac:dyDescent="0.15">
      <c r="A156" s="256"/>
      <c r="B156" s="232"/>
      <c r="C156" s="232"/>
      <c r="D156" s="232"/>
      <c r="E156" s="337"/>
      <c r="F156" s="238"/>
      <c r="G156" s="238"/>
      <c r="H156" s="238"/>
      <c r="I156" s="232"/>
      <c r="J156" s="248"/>
      <c r="K156" s="358" t="s">
        <v>541</v>
      </c>
      <c r="L156" s="475" t="s">
        <v>564</v>
      </c>
      <c r="M156" s="474">
        <v>1978080</v>
      </c>
    </row>
    <row r="157" spans="1:13" ht="21" customHeight="1" x14ac:dyDescent="0.15">
      <c r="A157" s="256"/>
      <c r="B157" s="232"/>
      <c r="C157" s="232"/>
      <c r="D157" s="232"/>
      <c r="E157" s="337"/>
      <c r="F157" s="238"/>
      <c r="G157" s="238"/>
      <c r="H157" s="238"/>
      <c r="I157" s="232"/>
      <c r="J157" s="248"/>
      <c r="K157" s="358" t="s">
        <v>542</v>
      </c>
      <c r="L157" s="475" t="s">
        <v>546</v>
      </c>
      <c r="M157" s="474">
        <v>1149536</v>
      </c>
    </row>
    <row r="158" spans="1:13" ht="24" x14ac:dyDescent="0.15">
      <c r="A158" s="256"/>
      <c r="B158" s="232"/>
      <c r="C158" s="232"/>
      <c r="D158" s="232"/>
      <c r="E158" s="337"/>
      <c r="F158" s="238"/>
      <c r="G158" s="238"/>
      <c r="H158" s="238"/>
      <c r="I158" s="232"/>
      <c r="J158" s="248"/>
      <c r="K158" s="358" t="s">
        <v>543</v>
      </c>
      <c r="L158" s="475" t="s">
        <v>565</v>
      </c>
      <c r="M158" s="476">
        <v>2587490</v>
      </c>
    </row>
    <row r="159" spans="1:13" ht="21" customHeight="1" x14ac:dyDescent="0.15">
      <c r="A159" s="256"/>
      <c r="B159" s="232"/>
      <c r="C159" s="232"/>
      <c r="D159" s="232"/>
      <c r="E159" s="337"/>
      <c r="F159" s="238"/>
      <c r="G159" s="238"/>
      <c r="H159" s="238"/>
      <c r="I159" s="232"/>
      <c r="J159" s="248"/>
      <c r="K159" s="358" t="s">
        <v>360</v>
      </c>
      <c r="L159" s="477" t="s">
        <v>548</v>
      </c>
      <c r="M159" s="478">
        <v>14500000</v>
      </c>
    </row>
    <row r="160" spans="1:13" ht="21" customHeight="1" x14ac:dyDescent="0.15">
      <c r="A160" s="256"/>
      <c r="B160" s="232"/>
      <c r="C160" s="232"/>
      <c r="D160" s="232"/>
      <c r="E160" s="337"/>
      <c r="F160" s="238"/>
      <c r="G160" s="238"/>
      <c r="H160" s="238"/>
      <c r="I160" s="232"/>
      <c r="J160" s="248"/>
      <c r="K160" s="358" t="s">
        <v>464</v>
      </c>
      <c r="L160" s="475" t="s">
        <v>549</v>
      </c>
      <c r="M160" s="479">
        <v>13050000</v>
      </c>
    </row>
    <row r="161" spans="1:13" ht="21" customHeight="1" x14ac:dyDescent="0.15">
      <c r="A161" s="256"/>
      <c r="B161" s="232"/>
      <c r="C161" s="232"/>
      <c r="D161" s="232"/>
      <c r="E161" s="337"/>
      <c r="F161" s="238"/>
      <c r="G161" s="238"/>
      <c r="H161" s="238"/>
      <c r="I161" s="232"/>
      <c r="J161" s="248"/>
      <c r="K161" s="358" t="s">
        <v>469</v>
      </c>
      <c r="L161" s="475" t="s">
        <v>550</v>
      </c>
      <c r="M161" s="474">
        <v>600000</v>
      </c>
    </row>
    <row r="162" spans="1:13" ht="21" customHeight="1" x14ac:dyDescent="0.15">
      <c r="A162" s="256"/>
      <c r="B162" s="232"/>
      <c r="C162" s="232"/>
      <c r="D162" s="232"/>
      <c r="E162" s="337"/>
      <c r="F162" s="238"/>
      <c r="G162" s="238"/>
      <c r="H162" s="238"/>
      <c r="I162" s="232"/>
      <c r="J162" s="248"/>
      <c r="K162" s="358" t="s">
        <v>465</v>
      </c>
      <c r="L162" s="475" t="s">
        <v>551</v>
      </c>
      <c r="M162" s="476">
        <v>15000000</v>
      </c>
    </row>
    <row r="163" spans="1:13" ht="21" customHeight="1" x14ac:dyDescent="0.15">
      <c r="A163" s="256"/>
      <c r="B163" s="232"/>
      <c r="C163" s="232"/>
      <c r="D163" s="232"/>
      <c r="E163" s="337"/>
      <c r="F163" s="238"/>
      <c r="G163" s="238"/>
      <c r="H163" s="238"/>
      <c r="I163" s="232"/>
      <c r="J163" s="248"/>
      <c r="K163" s="358" t="s">
        <v>470</v>
      </c>
      <c r="L163" s="475" t="s">
        <v>552</v>
      </c>
      <c r="M163" s="472">
        <v>5220000</v>
      </c>
    </row>
    <row r="164" spans="1:13" ht="21" customHeight="1" x14ac:dyDescent="0.15">
      <c r="A164" s="256"/>
      <c r="B164" s="232"/>
      <c r="C164" s="232"/>
      <c r="D164" s="232"/>
      <c r="E164" s="337"/>
      <c r="F164" s="238"/>
      <c r="G164" s="238"/>
      <c r="H164" s="238"/>
      <c r="I164" s="232"/>
      <c r="J164" s="248"/>
      <c r="K164" s="358" t="s">
        <v>412</v>
      </c>
      <c r="L164" s="475" t="s">
        <v>553</v>
      </c>
      <c r="M164" s="476">
        <v>1200000</v>
      </c>
    </row>
    <row r="165" spans="1:13" ht="21" customHeight="1" x14ac:dyDescent="0.15">
      <c r="A165" s="256"/>
      <c r="B165" s="232"/>
      <c r="C165" s="232"/>
      <c r="D165" s="232"/>
      <c r="E165" s="303"/>
      <c r="F165" s="242"/>
      <c r="G165" s="242"/>
      <c r="H165" s="242"/>
      <c r="I165" s="497"/>
      <c r="J165" s="248"/>
      <c r="K165" s="358" t="s">
        <v>23</v>
      </c>
      <c r="L165" s="475" t="s">
        <v>554</v>
      </c>
      <c r="M165" s="472">
        <v>58057684</v>
      </c>
    </row>
    <row r="166" spans="1:13" ht="21" customHeight="1" x14ac:dyDescent="0.15">
      <c r="A166" s="256"/>
      <c r="B166" s="232"/>
      <c r="C166" s="232"/>
      <c r="D166" s="232"/>
      <c r="E166" s="303">
        <v>323</v>
      </c>
      <c r="F166" s="242" t="s">
        <v>332</v>
      </c>
      <c r="G166" s="242">
        <v>466650000</v>
      </c>
      <c r="H166" s="242">
        <f>M166</f>
        <v>464103000</v>
      </c>
      <c r="I166" s="492">
        <f>H166-G166</f>
        <v>-2547000</v>
      </c>
      <c r="J166" s="227">
        <f>H166/G166*100</f>
        <v>99.454194792671174</v>
      </c>
      <c r="K166" s="576" t="s">
        <v>188</v>
      </c>
      <c r="L166" s="577"/>
      <c r="M166" s="252">
        <f>SUM(M167:M173)</f>
        <v>464103000</v>
      </c>
    </row>
    <row r="167" spans="1:13" ht="22.5" x14ac:dyDescent="0.15">
      <c r="A167" s="256"/>
      <c r="B167" s="232"/>
      <c r="C167" s="232"/>
      <c r="D167" s="232"/>
      <c r="E167" s="337"/>
      <c r="F167" s="238"/>
      <c r="G167" s="238"/>
      <c r="H167" s="238"/>
      <c r="I167" s="232"/>
      <c r="J167" s="248"/>
      <c r="K167" s="307" t="s">
        <v>366</v>
      </c>
      <c r="L167" s="349" t="s">
        <v>632</v>
      </c>
      <c r="M167" s="252">
        <v>437553000</v>
      </c>
    </row>
    <row r="168" spans="1:13" ht="23.1" customHeight="1" x14ac:dyDescent="0.15">
      <c r="A168" s="256"/>
      <c r="B168" s="232"/>
      <c r="C168" s="232"/>
      <c r="D168" s="232"/>
      <c r="E168" s="337"/>
      <c r="F168" s="238"/>
      <c r="G168" s="238"/>
      <c r="H168" s="238"/>
      <c r="I168" s="232"/>
      <c r="J168" s="248"/>
      <c r="K168" s="307" t="s">
        <v>364</v>
      </c>
      <c r="L168" s="349" t="s">
        <v>524</v>
      </c>
      <c r="M168" s="252">
        <v>2660500</v>
      </c>
    </row>
    <row r="169" spans="1:13" ht="23.1" customHeight="1" x14ac:dyDescent="0.15">
      <c r="A169" s="256"/>
      <c r="B169" s="232"/>
      <c r="C169" s="232"/>
      <c r="D169" s="232"/>
      <c r="E169" s="337"/>
      <c r="F169" s="238"/>
      <c r="G169" s="238"/>
      <c r="H169" s="238"/>
      <c r="I169" s="232"/>
      <c r="J169" s="248"/>
      <c r="K169" s="401" t="s">
        <v>413</v>
      </c>
      <c r="L169" s="366" t="s">
        <v>628</v>
      </c>
      <c r="M169" s="252">
        <v>200000</v>
      </c>
    </row>
    <row r="170" spans="1:13" ht="23.1" customHeight="1" x14ac:dyDescent="0.15">
      <c r="A170" s="256"/>
      <c r="B170" s="232"/>
      <c r="C170" s="232"/>
      <c r="D170" s="232"/>
      <c r="E170" s="337"/>
      <c r="F170" s="238"/>
      <c r="G170" s="238"/>
      <c r="H170" s="238"/>
      <c r="I170" s="232"/>
      <c r="J170" s="248"/>
      <c r="K170" s="401" t="s">
        <v>360</v>
      </c>
      <c r="L170" s="349" t="s">
        <v>633</v>
      </c>
      <c r="M170" s="252">
        <v>8983500</v>
      </c>
    </row>
    <row r="171" spans="1:13" ht="22.5" x14ac:dyDescent="0.15">
      <c r="A171" s="256"/>
      <c r="B171" s="232"/>
      <c r="C171" s="232"/>
      <c r="D171" s="232"/>
      <c r="E171" s="337"/>
      <c r="F171" s="238"/>
      <c r="G171" s="238"/>
      <c r="H171" s="238"/>
      <c r="I171" s="232"/>
      <c r="J171" s="248"/>
      <c r="K171" s="254" t="s">
        <v>634</v>
      </c>
      <c r="L171" s="349" t="s">
        <v>613</v>
      </c>
      <c r="M171" s="252">
        <v>2463040</v>
      </c>
    </row>
    <row r="172" spans="1:13" ht="33.75" x14ac:dyDescent="0.15">
      <c r="A172" s="256"/>
      <c r="B172" s="232"/>
      <c r="C172" s="232"/>
      <c r="D172" s="232"/>
      <c r="E172" s="337"/>
      <c r="F172" s="238"/>
      <c r="G172" s="238"/>
      <c r="H172" s="238"/>
      <c r="I172" s="232"/>
      <c r="J172" s="248"/>
      <c r="K172" s="254" t="s">
        <v>337</v>
      </c>
      <c r="L172" s="349" t="s">
        <v>635</v>
      </c>
      <c r="M172" s="252">
        <v>3220000</v>
      </c>
    </row>
    <row r="173" spans="1:13" ht="23.1" customHeight="1" x14ac:dyDescent="0.15">
      <c r="A173" s="256"/>
      <c r="B173" s="232"/>
      <c r="C173" s="232"/>
      <c r="D173" s="232"/>
      <c r="E173" s="303"/>
      <c r="F173" s="242"/>
      <c r="G173" s="242"/>
      <c r="H173" s="242"/>
      <c r="I173" s="497"/>
      <c r="J173" s="248"/>
      <c r="K173" s="254" t="s">
        <v>209</v>
      </c>
      <c r="L173" s="236" t="s">
        <v>525</v>
      </c>
      <c r="M173" s="252">
        <f>7801578+1221382</f>
        <v>9022960</v>
      </c>
    </row>
    <row r="174" spans="1:13" ht="21" customHeight="1" x14ac:dyDescent="0.15">
      <c r="A174" s="256"/>
      <c r="B174" s="232"/>
      <c r="C174" s="232"/>
      <c r="D174" s="232"/>
      <c r="E174" s="303">
        <v>324</v>
      </c>
      <c r="F174" s="242" t="s">
        <v>319</v>
      </c>
      <c r="G174" s="242">
        <v>356463980</v>
      </c>
      <c r="H174" s="242">
        <f>M174</f>
        <v>279102660</v>
      </c>
      <c r="I174" s="497">
        <f>H174-G174</f>
        <v>-77361320</v>
      </c>
      <c r="J174" s="227">
        <f>H174/G174*100</f>
        <v>78.297577219443042</v>
      </c>
      <c r="K174" s="541" t="s">
        <v>188</v>
      </c>
      <c r="L174" s="542"/>
      <c r="M174" s="252">
        <f>SUM(M175:M182)</f>
        <v>279102660</v>
      </c>
    </row>
    <row r="175" spans="1:13" ht="22.5" x14ac:dyDescent="0.15">
      <c r="A175" s="256"/>
      <c r="B175" s="232"/>
      <c r="C175" s="232"/>
      <c r="D175" s="232"/>
      <c r="E175" s="337"/>
      <c r="F175" s="238"/>
      <c r="G175" s="238"/>
      <c r="H175" s="238"/>
      <c r="I175" s="232"/>
      <c r="J175" s="248"/>
      <c r="K175" s="255" t="s">
        <v>19</v>
      </c>
      <c r="L175" s="236" t="s">
        <v>695</v>
      </c>
      <c r="M175" s="244">
        <v>221623880</v>
      </c>
    </row>
    <row r="176" spans="1:13" ht="45" x14ac:dyDescent="0.15">
      <c r="A176" s="256"/>
      <c r="B176" s="232"/>
      <c r="C176" s="232"/>
      <c r="D176" s="232"/>
      <c r="E176" s="337"/>
      <c r="F176" s="238"/>
      <c r="G176" s="238"/>
      <c r="H176" s="238"/>
      <c r="I176" s="232"/>
      <c r="J176" s="248"/>
      <c r="K176" s="401" t="s">
        <v>352</v>
      </c>
      <c r="L176" s="349" t="s">
        <v>535</v>
      </c>
      <c r="M176" s="406">
        <v>1360000</v>
      </c>
    </row>
    <row r="177" spans="1:13" ht="23.1" customHeight="1" x14ac:dyDescent="0.15">
      <c r="A177" s="256"/>
      <c r="B177" s="232"/>
      <c r="C177" s="232"/>
      <c r="D177" s="232"/>
      <c r="E177" s="337"/>
      <c r="F177" s="238"/>
      <c r="G177" s="238"/>
      <c r="H177" s="238"/>
      <c r="I177" s="232"/>
      <c r="J177" s="248"/>
      <c r="K177" s="405" t="s">
        <v>365</v>
      </c>
      <c r="L177" s="246" t="s">
        <v>598</v>
      </c>
      <c r="M177" s="252">
        <v>900000</v>
      </c>
    </row>
    <row r="178" spans="1:13" ht="23.1" customHeight="1" x14ac:dyDescent="0.15">
      <c r="A178" s="256"/>
      <c r="B178" s="232"/>
      <c r="C178" s="232"/>
      <c r="D178" s="232"/>
      <c r="E178" s="337"/>
      <c r="F178" s="238"/>
      <c r="G178" s="238"/>
      <c r="H178" s="238"/>
      <c r="I178" s="232"/>
      <c r="J178" s="248"/>
      <c r="K178" s="405" t="s">
        <v>290</v>
      </c>
      <c r="L178" s="246" t="s">
        <v>598</v>
      </c>
      <c r="M178" s="252">
        <v>900000</v>
      </c>
    </row>
    <row r="179" spans="1:13" ht="33.75" x14ac:dyDescent="0.15">
      <c r="A179" s="256"/>
      <c r="B179" s="232"/>
      <c r="C179" s="232"/>
      <c r="D179" s="232"/>
      <c r="E179" s="337"/>
      <c r="F179" s="238"/>
      <c r="G179" s="238"/>
      <c r="H179" s="238"/>
      <c r="I179" s="232"/>
      <c r="J179" s="248"/>
      <c r="K179" s="307" t="s">
        <v>301</v>
      </c>
      <c r="L179" s="349" t="s">
        <v>537</v>
      </c>
      <c r="M179" s="252">
        <v>5673780</v>
      </c>
    </row>
    <row r="180" spans="1:13" ht="33.75" x14ac:dyDescent="0.15">
      <c r="A180" s="256"/>
      <c r="B180" s="232"/>
      <c r="C180" s="232"/>
      <c r="D180" s="232"/>
      <c r="E180" s="337"/>
      <c r="F180" s="238"/>
      <c r="G180" s="238"/>
      <c r="H180" s="238"/>
      <c r="I180" s="232"/>
      <c r="J180" s="248"/>
      <c r="K180" s="307" t="s">
        <v>351</v>
      </c>
      <c r="L180" s="349" t="s">
        <v>536</v>
      </c>
      <c r="M180" s="252">
        <v>1285000</v>
      </c>
    </row>
    <row r="181" spans="1:13" ht="21" customHeight="1" x14ac:dyDescent="0.15">
      <c r="A181" s="256"/>
      <c r="B181" s="232"/>
      <c r="C181" s="232"/>
      <c r="D181" s="232"/>
      <c r="E181" s="337"/>
      <c r="F181" s="238"/>
      <c r="G181" s="238"/>
      <c r="H181" s="238"/>
      <c r="I181" s="232"/>
      <c r="J181" s="248"/>
      <c r="K181" s="307" t="s">
        <v>413</v>
      </c>
      <c r="L181" s="236" t="s">
        <v>596</v>
      </c>
      <c r="M181" s="252">
        <v>360000</v>
      </c>
    </row>
    <row r="182" spans="1:13" ht="22.5" x14ac:dyDescent="0.15">
      <c r="A182" s="256"/>
      <c r="B182" s="232"/>
      <c r="C182" s="232"/>
      <c r="D182" s="232"/>
      <c r="E182" s="303"/>
      <c r="F182" s="242"/>
      <c r="G182" s="242"/>
      <c r="H182" s="242"/>
      <c r="I182" s="497"/>
      <c r="J182" s="248"/>
      <c r="K182" s="307" t="s">
        <v>209</v>
      </c>
      <c r="L182" s="353" t="s">
        <v>599</v>
      </c>
      <c r="M182" s="252">
        <v>47000000</v>
      </c>
    </row>
    <row r="183" spans="1:13" ht="21" customHeight="1" x14ac:dyDescent="0.15">
      <c r="A183" s="256"/>
      <c r="B183" s="232"/>
      <c r="C183" s="232"/>
      <c r="D183" s="232"/>
      <c r="E183" s="411">
        <v>325</v>
      </c>
      <c r="F183" s="493" t="s">
        <v>345</v>
      </c>
      <c r="G183" s="493">
        <v>252174000</v>
      </c>
      <c r="H183" s="493">
        <f>M183</f>
        <v>224469990</v>
      </c>
      <c r="I183" s="492">
        <f>H183-G183</f>
        <v>-27704010</v>
      </c>
      <c r="J183" s="227">
        <f>H183/G183*100</f>
        <v>89.013930857265223</v>
      </c>
      <c r="K183" s="541" t="s">
        <v>188</v>
      </c>
      <c r="L183" s="542"/>
      <c r="M183" s="252">
        <f>SUM(M184:M191)</f>
        <v>224469990</v>
      </c>
    </row>
    <row r="184" spans="1:13" ht="33.75" x14ac:dyDescent="0.15">
      <c r="A184" s="256"/>
      <c r="B184" s="232"/>
      <c r="C184" s="232"/>
      <c r="D184" s="232"/>
      <c r="E184" s="337"/>
      <c r="F184" s="238"/>
      <c r="G184" s="238"/>
      <c r="H184" s="238"/>
      <c r="I184" s="232"/>
      <c r="J184" s="248"/>
      <c r="K184" s="413" t="s">
        <v>349</v>
      </c>
      <c r="L184" s="349" t="s">
        <v>636</v>
      </c>
      <c r="M184" s="252">
        <v>207552390</v>
      </c>
    </row>
    <row r="185" spans="1:13" ht="33.75" x14ac:dyDescent="0.15">
      <c r="A185" s="231"/>
      <c r="B185" s="232"/>
      <c r="C185" s="232"/>
      <c r="D185" s="232"/>
      <c r="E185" s="337"/>
      <c r="F185" s="238"/>
      <c r="G185" s="238"/>
      <c r="H185" s="238"/>
      <c r="I185" s="232"/>
      <c r="J185" s="248"/>
      <c r="K185" s="414" t="s">
        <v>211</v>
      </c>
      <c r="L185" s="349" t="s">
        <v>637</v>
      </c>
      <c r="M185" s="252">
        <v>12220400</v>
      </c>
    </row>
    <row r="186" spans="1:13" ht="23.1" customHeight="1" x14ac:dyDescent="0.15">
      <c r="A186" s="256"/>
      <c r="B186" s="232"/>
      <c r="C186" s="232"/>
      <c r="D186" s="232"/>
      <c r="E186" s="337"/>
      <c r="F186" s="238"/>
      <c r="G186" s="238"/>
      <c r="H186" s="238"/>
      <c r="I186" s="232"/>
      <c r="J186" s="248"/>
      <c r="K186" s="414" t="s">
        <v>407</v>
      </c>
      <c r="L186" s="349" t="s">
        <v>516</v>
      </c>
      <c r="M186" s="252">
        <v>180000</v>
      </c>
    </row>
    <row r="187" spans="1:13" ht="22.5" x14ac:dyDescent="0.15">
      <c r="A187" s="256"/>
      <c r="B187" s="232"/>
      <c r="C187" s="232"/>
      <c r="D187" s="232"/>
      <c r="E187" s="337"/>
      <c r="F187" s="238"/>
      <c r="G187" s="238"/>
      <c r="H187" s="238"/>
      <c r="I187" s="232"/>
      <c r="J187" s="248"/>
      <c r="K187" s="414" t="s">
        <v>350</v>
      </c>
      <c r="L187" s="349" t="s">
        <v>638</v>
      </c>
      <c r="M187" s="252">
        <v>640000</v>
      </c>
    </row>
    <row r="188" spans="1:13" ht="22.5" x14ac:dyDescent="0.15">
      <c r="A188" s="256"/>
      <c r="B188" s="232"/>
      <c r="C188" s="232"/>
      <c r="D188" s="232"/>
      <c r="E188" s="337"/>
      <c r="F188" s="238"/>
      <c r="G188" s="238"/>
      <c r="H188" s="238"/>
      <c r="I188" s="232"/>
      <c r="J188" s="248"/>
      <c r="K188" s="414" t="s">
        <v>340</v>
      </c>
      <c r="L188" s="349" t="s">
        <v>639</v>
      </c>
      <c r="M188" s="252">
        <v>230000</v>
      </c>
    </row>
    <row r="189" spans="1:13" ht="23.1" customHeight="1" x14ac:dyDescent="0.15">
      <c r="A189" s="256"/>
      <c r="B189" s="232"/>
      <c r="C189" s="232"/>
      <c r="D189" s="232"/>
      <c r="E189" s="337"/>
      <c r="F189" s="238"/>
      <c r="G189" s="238"/>
      <c r="H189" s="238"/>
      <c r="I189" s="232"/>
      <c r="J189" s="248"/>
      <c r="K189" s="414" t="s">
        <v>608</v>
      </c>
      <c r="L189" s="349" t="s">
        <v>640</v>
      </c>
      <c r="M189" s="252">
        <v>648000</v>
      </c>
    </row>
    <row r="190" spans="1:13" ht="23.1" customHeight="1" x14ac:dyDescent="0.15">
      <c r="A190" s="256"/>
      <c r="B190" s="232"/>
      <c r="C190" s="232"/>
      <c r="D190" s="232"/>
      <c r="E190" s="337"/>
      <c r="F190" s="238"/>
      <c r="G190" s="238"/>
      <c r="H190" s="238"/>
      <c r="I190" s="232"/>
      <c r="J190" s="248"/>
      <c r="K190" s="414" t="s">
        <v>610</v>
      </c>
      <c r="L190" s="349" t="s">
        <v>641</v>
      </c>
      <c r="M190" s="252">
        <v>692300</v>
      </c>
    </row>
    <row r="191" spans="1:13" ht="23.1" customHeight="1" x14ac:dyDescent="0.15">
      <c r="A191" s="256"/>
      <c r="B191" s="232"/>
      <c r="C191" s="232"/>
      <c r="D191" s="232"/>
      <c r="E191" s="337"/>
      <c r="F191" s="242"/>
      <c r="G191" s="242"/>
      <c r="H191" s="242"/>
      <c r="I191" s="497"/>
      <c r="J191" s="248"/>
      <c r="K191" s="401" t="s">
        <v>209</v>
      </c>
      <c r="L191" s="349" t="s">
        <v>642</v>
      </c>
      <c r="M191" s="252">
        <v>2306900</v>
      </c>
    </row>
    <row r="192" spans="1:13" ht="21" customHeight="1" x14ac:dyDescent="0.15">
      <c r="A192" s="256"/>
      <c r="B192" s="232"/>
      <c r="C192" s="232"/>
      <c r="D192" s="232"/>
      <c r="E192" s="492">
        <v>326</v>
      </c>
      <c r="F192" s="242" t="s">
        <v>367</v>
      </c>
      <c r="G192" s="242">
        <v>63000000</v>
      </c>
      <c r="H192" s="242">
        <f>M192</f>
        <v>44640000</v>
      </c>
      <c r="I192" s="492">
        <f>H192-G192</f>
        <v>-18360000</v>
      </c>
      <c r="J192" s="227">
        <f>H192/G192*100</f>
        <v>70.857142857142847</v>
      </c>
      <c r="K192" s="579" t="s">
        <v>188</v>
      </c>
      <c r="L192" s="580"/>
      <c r="M192" s="252">
        <f>SUM(M193:M199)</f>
        <v>44640000</v>
      </c>
    </row>
    <row r="193" spans="1:13" ht="23.1" customHeight="1" x14ac:dyDescent="0.15">
      <c r="A193" s="256"/>
      <c r="B193" s="232"/>
      <c r="C193" s="232"/>
      <c r="D193" s="337"/>
      <c r="E193" s="230"/>
      <c r="F193" s="233"/>
      <c r="G193" s="233"/>
      <c r="H193" s="233"/>
      <c r="I193" s="230"/>
      <c r="J193" s="305"/>
      <c r="K193" s="254" t="s">
        <v>349</v>
      </c>
      <c r="L193" s="236" t="s">
        <v>643</v>
      </c>
      <c r="M193" s="252">
        <f>(270000*18*7)+(270000*9*2)+(270000*8)</f>
        <v>41040000</v>
      </c>
    </row>
    <row r="194" spans="1:13" ht="23.1" customHeight="1" x14ac:dyDescent="0.15">
      <c r="A194" s="256"/>
      <c r="B194" s="232"/>
      <c r="C194" s="232"/>
      <c r="D194" s="337"/>
      <c r="E194" s="232"/>
      <c r="F194" s="238"/>
      <c r="G194" s="238"/>
      <c r="H194" s="238"/>
      <c r="I194" s="232"/>
      <c r="J194" s="248"/>
      <c r="K194" s="401" t="s">
        <v>364</v>
      </c>
      <c r="L194" s="236" t="s">
        <v>558</v>
      </c>
      <c r="M194" s="252">
        <v>313000</v>
      </c>
    </row>
    <row r="195" spans="1:13" ht="23.1" customHeight="1" x14ac:dyDescent="0.15">
      <c r="A195" s="256"/>
      <c r="B195" s="232"/>
      <c r="C195" s="232"/>
      <c r="D195" s="337"/>
      <c r="E195" s="232"/>
      <c r="F195" s="238"/>
      <c r="G195" s="238"/>
      <c r="H195" s="238"/>
      <c r="I195" s="232"/>
      <c r="J195" s="248"/>
      <c r="K195" s="401" t="s">
        <v>350</v>
      </c>
      <c r="L195" s="245" t="s">
        <v>644</v>
      </c>
      <c r="M195" s="252">
        <f>33000*20</f>
        <v>660000</v>
      </c>
    </row>
    <row r="196" spans="1:13" ht="23.1" customHeight="1" x14ac:dyDescent="0.15">
      <c r="A196" s="256"/>
      <c r="B196" s="232"/>
      <c r="C196" s="232"/>
      <c r="D196" s="337"/>
      <c r="E196" s="232"/>
      <c r="F196" s="238"/>
      <c r="G196" s="238"/>
      <c r="H196" s="238"/>
      <c r="I196" s="232"/>
      <c r="J196" s="248"/>
      <c r="K196" s="401" t="s">
        <v>337</v>
      </c>
      <c r="L196" s="245" t="s">
        <v>645</v>
      </c>
      <c r="M196" s="252">
        <f>20000*10</f>
        <v>200000</v>
      </c>
    </row>
    <row r="197" spans="1:13" ht="23.1" customHeight="1" x14ac:dyDescent="0.15">
      <c r="A197" s="256"/>
      <c r="B197" s="232"/>
      <c r="C197" s="232"/>
      <c r="D197" s="337"/>
      <c r="E197" s="232"/>
      <c r="F197" s="238"/>
      <c r="G197" s="238"/>
      <c r="H197" s="238"/>
      <c r="I197" s="232"/>
      <c r="J197" s="248"/>
      <c r="K197" s="401" t="s">
        <v>615</v>
      </c>
      <c r="L197" s="245" t="s">
        <v>646</v>
      </c>
      <c r="M197" s="252">
        <v>48000</v>
      </c>
    </row>
    <row r="198" spans="1:13" ht="23.1" customHeight="1" x14ac:dyDescent="0.15">
      <c r="A198" s="256"/>
      <c r="B198" s="232"/>
      <c r="C198" s="232"/>
      <c r="D198" s="337"/>
      <c r="E198" s="232"/>
      <c r="F198" s="238"/>
      <c r="G198" s="238"/>
      <c r="H198" s="238"/>
      <c r="I198" s="232"/>
      <c r="J198" s="248"/>
      <c r="K198" s="401" t="s">
        <v>627</v>
      </c>
      <c r="L198" s="245" t="s">
        <v>647</v>
      </c>
      <c r="M198" s="252">
        <v>80000</v>
      </c>
    </row>
    <row r="199" spans="1:13" ht="23.1" customHeight="1" x14ac:dyDescent="0.15">
      <c r="A199" s="256"/>
      <c r="B199" s="232"/>
      <c r="C199" s="232"/>
      <c r="D199" s="337"/>
      <c r="E199" s="497"/>
      <c r="F199" s="242"/>
      <c r="G199" s="242"/>
      <c r="H199" s="242"/>
      <c r="I199" s="497"/>
      <c r="J199" s="339"/>
      <c r="K199" s="401" t="s">
        <v>209</v>
      </c>
      <c r="L199" s="236" t="s">
        <v>557</v>
      </c>
      <c r="M199" s="252">
        <f>2119385+179615</f>
        <v>2299000</v>
      </c>
    </row>
    <row r="200" spans="1:13" ht="21" customHeight="1" x14ac:dyDescent="0.15">
      <c r="A200" s="256"/>
      <c r="B200" s="232"/>
      <c r="C200" s="232"/>
      <c r="D200" s="337"/>
      <c r="E200" s="492">
        <v>327</v>
      </c>
      <c r="F200" s="242" t="s">
        <v>370</v>
      </c>
      <c r="G200" s="242">
        <v>413460000</v>
      </c>
      <c r="H200" s="242">
        <f>M200</f>
        <v>403857440</v>
      </c>
      <c r="I200" s="492">
        <f>H200-G200</f>
        <v>-9602560</v>
      </c>
      <c r="J200" s="227">
        <f>H200/G200*100</f>
        <v>97.677511730276194</v>
      </c>
      <c r="K200" s="541" t="s">
        <v>188</v>
      </c>
      <c r="L200" s="577"/>
      <c r="M200" s="252">
        <f>SUM(M201:M208)</f>
        <v>403857440</v>
      </c>
    </row>
    <row r="201" spans="1:13" ht="22.5" x14ac:dyDescent="0.15">
      <c r="A201" s="256"/>
      <c r="B201" s="232"/>
      <c r="C201" s="232"/>
      <c r="D201" s="337"/>
      <c r="E201" s="230"/>
      <c r="F201" s="233"/>
      <c r="G201" s="233"/>
      <c r="H201" s="233"/>
      <c r="I201" s="230"/>
      <c r="J201" s="305"/>
      <c r="K201" s="254" t="s">
        <v>349</v>
      </c>
      <c r="L201" s="236" t="s">
        <v>648</v>
      </c>
      <c r="M201" s="252">
        <f>370557440+9720000</f>
        <v>380277440</v>
      </c>
    </row>
    <row r="202" spans="1:13" ht="23.1" customHeight="1" x14ac:dyDescent="0.15">
      <c r="A202" s="256"/>
      <c r="B202" s="232"/>
      <c r="C202" s="232"/>
      <c r="D202" s="337"/>
      <c r="E202" s="232"/>
      <c r="F202" s="238"/>
      <c r="G202" s="238"/>
      <c r="H202" s="238"/>
      <c r="I202" s="232"/>
      <c r="J202" s="248"/>
      <c r="K202" s="401" t="s">
        <v>364</v>
      </c>
      <c r="L202" s="236" t="s">
        <v>526</v>
      </c>
      <c r="M202" s="252">
        <v>2191000</v>
      </c>
    </row>
    <row r="203" spans="1:13" ht="56.25" x14ac:dyDescent="0.15">
      <c r="A203" s="256"/>
      <c r="B203" s="232"/>
      <c r="C203" s="232"/>
      <c r="D203" s="337"/>
      <c r="E203" s="232"/>
      <c r="F203" s="238"/>
      <c r="G203" s="238"/>
      <c r="H203" s="238"/>
      <c r="I203" s="232"/>
      <c r="J203" s="248"/>
      <c r="K203" s="401" t="s">
        <v>350</v>
      </c>
      <c r="L203" s="236" t="s">
        <v>649</v>
      </c>
      <c r="M203" s="252">
        <v>6695000</v>
      </c>
    </row>
    <row r="204" spans="1:13" ht="22.5" x14ac:dyDescent="0.15">
      <c r="A204" s="256"/>
      <c r="B204" s="232"/>
      <c r="C204" s="232"/>
      <c r="D204" s="337"/>
      <c r="E204" s="232"/>
      <c r="F204" s="238"/>
      <c r="G204" s="238"/>
      <c r="H204" s="238"/>
      <c r="I204" s="232"/>
      <c r="J204" s="248"/>
      <c r="K204" s="401" t="s">
        <v>337</v>
      </c>
      <c r="L204" s="236" t="s">
        <v>650</v>
      </c>
      <c r="M204" s="252">
        <v>3900000</v>
      </c>
    </row>
    <row r="205" spans="1:13" ht="23.1" customHeight="1" x14ac:dyDescent="0.15">
      <c r="A205" s="256"/>
      <c r="B205" s="232"/>
      <c r="C205" s="232"/>
      <c r="D205" s="337"/>
      <c r="E205" s="232"/>
      <c r="F205" s="238"/>
      <c r="G205" s="238"/>
      <c r="H205" s="238"/>
      <c r="I205" s="232"/>
      <c r="J205" s="248"/>
      <c r="K205" s="401" t="s">
        <v>615</v>
      </c>
      <c r="L205" s="236" t="s">
        <v>651</v>
      </c>
      <c r="M205" s="252">
        <v>186000</v>
      </c>
    </row>
    <row r="206" spans="1:13" ht="23.1" customHeight="1" x14ac:dyDescent="0.15">
      <c r="A206" s="256"/>
      <c r="B206" s="232"/>
      <c r="C206" s="232"/>
      <c r="D206" s="337"/>
      <c r="E206" s="232"/>
      <c r="F206" s="238"/>
      <c r="G206" s="238"/>
      <c r="H206" s="238"/>
      <c r="I206" s="232"/>
      <c r="J206" s="248"/>
      <c r="K206" s="401" t="s">
        <v>412</v>
      </c>
      <c r="L206" s="245" t="s">
        <v>652</v>
      </c>
      <c r="M206" s="252">
        <v>320000</v>
      </c>
    </row>
    <row r="207" spans="1:13" ht="45" x14ac:dyDescent="0.15">
      <c r="A207" s="256"/>
      <c r="B207" s="232"/>
      <c r="C207" s="232"/>
      <c r="D207" s="337"/>
      <c r="E207" s="232"/>
      <c r="F207" s="238"/>
      <c r="G207" s="238"/>
      <c r="H207" s="238"/>
      <c r="I207" s="232"/>
      <c r="J207" s="248"/>
      <c r="K207" s="401" t="s">
        <v>653</v>
      </c>
      <c r="L207" s="349" t="s">
        <v>654</v>
      </c>
      <c r="M207" s="252">
        <v>2318330</v>
      </c>
    </row>
    <row r="208" spans="1:13" ht="23.1" customHeight="1" x14ac:dyDescent="0.15">
      <c r="A208" s="256"/>
      <c r="B208" s="232"/>
      <c r="C208" s="232"/>
      <c r="D208" s="337"/>
      <c r="E208" s="232"/>
      <c r="F208" s="242"/>
      <c r="G208" s="242"/>
      <c r="H208" s="242"/>
      <c r="I208" s="497"/>
      <c r="J208" s="248"/>
      <c r="K208" s="401" t="s">
        <v>23</v>
      </c>
      <c r="L208" s="236" t="s">
        <v>437</v>
      </c>
      <c r="M208" s="252">
        <f>7589670+380000</f>
        <v>7969670</v>
      </c>
    </row>
    <row r="209" spans="1:13" ht="21" customHeight="1" x14ac:dyDescent="0.15">
      <c r="A209" s="256"/>
      <c r="B209" s="232"/>
      <c r="C209" s="232"/>
      <c r="D209" s="232"/>
      <c r="E209" s="492">
        <v>328</v>
      </c>
      <c r="F209" s="242" t="s">
        <v>371</v>
      </c>
      <c r="G209" s="242">
        <v>308700000</v>
      </c>
      <c r="H209" s="242">
        <f>M209</f>
        <v>293157000</v>
      </c>
      <c r="I209" s="497">
        <f>H209-G209</f>
        <v>-15543000</v>
      </c>
      <c r="J209" s="227">
        <f>H209/G209*100</f>
        <v>94.965014577259481</v>
      </c>
      <c r="K209" s="541" t="s">
        <v>188</v>
      </c>
      <c r="L209" s="577"/>
      <c r="M209" s="252">
        <f>SUM(M210:M217)</f>
        <v>293157000</v>
      </c>
    </row>
    <row r="210" spans="1:13" ht="23.1" customHeight="1" x14ac:dyDescent="0.15">
      <c r="A210" s="256"/>
      <c r="B210" s="232"/>
      <c r="C210" s="232"/>
      <c r="D210" s="232"/>
      <c r="E210" s="230"/>
      <c r="F210" s="233"/>
      <c r="G210" s="233"/>
      <c r="H210" s="233"/>
      <c r="I210" s="230"/>
      <c r="J210" s="305"/>
      <c r="K210" s="254" t="s">
        <v>349</v>
      </c>
      <c r="L210" s="366" t="s">
        <v>655</v>
      </c>
      <c r="M210" s="252">
        <v>275517000</v>
      </c>
    </row>
    <row r="211" spans="1:13" ht="23.1" customHeight="1" x14ac:dyDescent="0.15">
      <c r="A211" s="256"/>
      <c r="B211" s="232"/>
      <c r="C211" s="232"/>
      <c r="D211" s="232"/>
      <c r="E211" s="232"/>
      <c r="F211" s="238"/>
      <c r="G211" s="336"/>
      <c r="H211" s="336"/>
      <c r="I211" s="232"/>
      <c r="J211" s="321"/>
      <c r="K211" s="401" t="s">
        <v>364</v>
      </c>
      <c r="L211" s="366" t="s">
        <v>518</v>
      </c>
      <c r="M211" s="252">
        <v>1784100</v>
      </c>
    </row>
    <row r="212" spans="1:13" ht="33.75" x14ac:dyDescent="0.15">
      <c r="A212" s="256"/>
      <c r="B212" s="232"/>
      <c r="C212" s="232"/>
      <c r="D212" s="232"/>
      <c r="E212" s="338"/>
      <c r="F212" s="238"/>
      <c r="G212" s="336"/>
      <c r="H212" s="336"/>
      <c r="I212" s="257"/>
      <c r="J212" s="248"/>
      <c r="K212" s="401" t="s">
        <v>350</v>
      </c>
      <c r="L212" s="415" t="s">
        <v>656</v>
      </c>
      <c r="M212" s="252">
        <v>5388000</v>
      </c>
    </row>
    <row r="213" spans="1:13" ht="23.1" customHeight="1" x14ac:dyDescent="0.15">
      <c r="A213" s="256"/>
      <c r="B213" s="232"/>
      <c r="C213" s="232"/>
      <c r="D213" s="232"/>
      <c r="E213" s="232"/>
      <c r="F213" s="336"/>
      <c r="G213" s="336"/>
      <c r="H213" s="336"/>
      <c r="I213" s="257"/>
      <c r="J213" s="248"/>
      <c r="K213" s="401" t="s">
        <v>438</v>
      </c>
      <c r="L213" s="366" t="s">
        <v>555</v>
      </c>
      <c r="M213" s="252">
        <v>2100000</v>
      </c>
    </row>
    <row r="214" spans="1:13" ht="23.1" customHeight="1" x14ac:dyDescent="0.15">
      <c r="A214" s="256"/>
      <c r="B214" s="232"/>
      <c r="C214" s="232"/>
      <c r="D214" s="232"/>
      <c r="E214" s="232"/>
      <c r="F214" s="336"/>
      <c r="G214" s="336"/>
      <c r="H214" s="336"/>
      <c r="I214" s="257"/>
      <c r="J214" s="248"/>
      <c r="K214" s="401" t="s">
        <v>470</v>
      </c>
      <c r="L214" s="366" t="s">
        <v>657</v>
      </c>
      <c r="M214" s="252">
        <v>150000</v>
      </c>
    </row>
    <row r="215" spans="1:13" ht="23.1" customHeight="1" x14ac:dyDescent="0.15">
      <c r="A215" s="256"/>
      <c r="B215" s="232"/>
      <c r="C215" s="232"/>
      <c r="D215" s="232"/>
      <c r="E215" s="232"/>
      <c r="F215" s="336"/>
      <c r="G215" s="336"/>
      <c r="H215" s="336"/>
      <c r="I215" s="257"/>
      <c r="J215" s="248"/>
      <c r="K215" s="401" t="s">
        <v>412</v>
      </c>
      <c r="L215" s="366" t="s">
        <v>628</v>
      </c>
      <c r="M215" s="252">
        <v>200000</v>
      </c>
    </row>
    <row r="216" spans="1:13" ht="22.5" x14ac:dyDescent="0.15">
      <c r="A216" s="256"/>
      <c r="B216" s="232"/>
      <c r="C216" s="232"/>
      <c r="D216" s="232"/>
      <c r="E216" s="232"/>
      <c r="F216" s="336"/>
      <c r="G216" s="336"/>
      <c r="H216" s="336"/>
      <c r="I216" s="257"/>
      <c r="J216" s="248"/>
      <c r="K216" s="401" t="s">
        <v>612</v>
      </c>
      <c r="L216" s="349" t="s">
        <v>613</v>
      </c>
      <c r="M216" s="252">
        <v>2463040</v>
      </c>
    </row>
    <row r="217" spans="1:13" ht="23.1" customHeight="1" x14ac:dyDescent="0.15">
      <c r="A217" s="256"/>
      <c r="B217" s="232"/>
      <c r="C217" s="232"/>
      <c r="D217" s="232"/>
      <c r="E217" s="232"/>
      <c r="F217" s="242"/>
      <c r="G217" s="410"/>
      <c r="H217" s="410"/>
      <c r="I217" s="257"/>
      <c r="J217" s="248"/>
      <c r="K217" s="401" t="s">
        <v>209</v>
      </c>
      <c r="L217" s="366" t="s">
        <v>557</v>
      </c>
      <c r="M217" s="252">
        <v>5554860</v>
      </c>
    </row>
    <row r="218" spans="1:13" ht="21" customHeight="1" x14ac:dyDescent="0.15">
      <c r="A218" s="256"/>
      <c r="B218" s="232"/>
      <c r="C218" s="232"/>
      <c r="D218" s="232"/>
      <c r="E218" s="492">
        <v>329</v>
      </c>
      <c r="F218" s="242" t="s">
        <v>372</v>
      </c>
      <c r="G218" s="410">
        <v>315000000</v>
      </c>
      <c r="H218" s="410">
        <f>M218</f>
        <v>311382000</v>
      </c>
      <c r="I218" s="492">
        <f>H218-G218</f>
        <v>-3618000</v>
      </c>
      <c r="J218" s="227">
        <f>H218/G218*100</f>
        <v>98.851428571428571</v>
      </c>
      <c r="K218" s="541" t="s">
        <v>188</v>
      </c>
      <c r="L218" s="542"/>
      <c r="M218" s="252">
        <f>SUM(M219:M225)</f>
        <v>311382000</v>
      </c>
    </row>
    <row r="219" spans="1:13" ht="22.5" x14ac:dyDescent="0.15">
      <c r="A219" s="256"/>
      <c r="B219" s="232"/>
      <c r="C219" s="232"/>
      <c r="D219" s="257"/>
      <c r="E219" s="416"/>
      <c r="F219" s="363"/>
      <c r="G219" s="363"/>
      <c r="H219" s="363"/>
      <c r="I219" s="416"/>
      <c r="J219" s="305"/>
      <c r="K219" s="254" t="s">
        <v>349</v>
      </c>
      <c r="L219" s="236" t="s">
        <v>658</v>
      </c>
      <c r="M219" s="447">
        <v>293382000</v>
      </c>
    </row>
    <row r="220" spans="1:13" ht="21" customHeight="1" x14ac:dyDescent="0.15">
      <c r="A220" s="256"/>
      <c r="B220" s="232"/>
      <c r="C220" s="232"/>
      <c r="D220" s="257"/>
      <c r="E220" s="257"/>
      <c r="F220" s="336"/>
      <c r="G220" s="336"/>
      <c r="H220" s="336"/>
      <c r="I220" s="257"/>
      <c r="J220" s="248"/>
      <c r="K220" s="401" t="s">
        <v>337</v>
      </c>
      <c r="L220" s="418" t="s">
        <v>659</v>
      </c>
      <c r="M220" s="448">
        <v>3080000</v>
      </c>
    </row>
    <row r="221" spans="1:13" ht="21" customHeight="1" x14ac:dyDescent="0.15">
      <c r="A221" s="256"/>
      <c r="B221" s="232"/>
      <c r="C221" s="232"/>
      <c r="D221" s="257"/>
      <c r="E221" s="257"/>
      <c r="F221" s="336"/>
      <c r="G221" s="336"/>
      <c r="H221" s="336"/>
      <c r="I221" s="257"/>
      <c r="J221" s="248"/>
      <c r="K221" s="401" t="s">
        <v>364</v>
      </c>
      <c r="L221" s="417" t="s">
        <v>529</v>
      </c>
      <c r="M221" s="449">
        <v>1565000</v>
      </c>
    </row>
    <row r="222" spans="1:13" ht="22.5" x14ac:dyDescent="0.15">
      <c r="A222" s="256"/>
      <c r="B222" s="232"/>
      <c r="C222" s="232"/>
      <c r="D222" s="257"/>
      <c r="E222" s="257"/>
      <c r="F222" s="336"/>
      <c r="G222" s="336"/>
      <c r="H222" s="336"/>
      <c r="I222" s="257"/>
      <c r="J222" s="248"/>
      <c r="K222" s="401" t="s">
        <v>350</v>
      </c>
      <c r="L222" s="419" t="s">
        <v>660</v>
      </c>
      <c r="M222" s="449">
        <v>4700000</v>
      </c>
    </row>
    <row r="223" spans="1:13" ht="21" customHeight="1" x14ac:dyDescent="0.15">
      <c r="A223" s="256"/>
      <c r="B223" s="232"/>
      <c r="C223" s="232"/>
      <c r="D223" s="257"/>
      <c r="E223" s="257"/>
      <c r="F223" s="336"/>
      <c r="G223" s="336"/>
      <c r="H223" s="336"/>
      <c r="I223" s="257"/>
      <c r="J223" s="248"/>
      <c r="K223" s="401" t="s">
        <v>615</v>
      </c>
      <c r="L223" s="417" t="s">
        <v>661</v>
      </c>
      <c r="M223" s="449">
        <v>300000</v>
      </c>
    </row>
    <row r="224" spans="1:13" ht="22.5" x14ac:dyDescent="0.15">
      <c r="A224" s="256"/>
      <c r="B224" s="232"/>
      <c r="C224" s="232"/>
      <c r="D224" s="257"/>
      <c r="E224" s="257"/>
      <c r="F224" s="336"/>
      <c r="G224" s="336"/>
      <c r="H224" s="336"/>
      <c r="I224" s="257"/>
      <c r="J224" s="248"/>
      <c r="K224" s="401" t="s">
        <v>634</v>
      </c>
      <c r="L224" s="419" t="s">
        <v>613</v>
      </c>
      <c r="M224" s="449">
        <v>2463040</v>
      </c>
    </row>
    <row r="225" spans="1:13" ht="21" customHeight="1" x14ac:dyDescent="0.15">
      <c r="A225" s="256"/>
      <c r="B225" s="232"/>
      <c r="C225" s="232"/>
      <c r="D225" s="257"/>
      <c r="E225" s="257"/>
      <c r="F225" s="242"/>
      <c r="G225" s="410"/>
      <c r="H225" s="410"/>
      <c r="I225" s="257"/>
      <c r="J225" s="248"/>
      <c r="K225" s="401" t="s">
        <v>209</v>
      </c>
      <c r="L225" s="366" t="s">
        <v>530</v>
      </c>
      <c r="M225" s="448">
        <v>5891960</v>
      </c>
    </row>
    <row r="226" spans="1:13" ht="21" customHeight="1" x14ac:dyDescent="0.15">
      <c r="A226" s="256"/>
      <c r="B226" s="232"/>
      <c r="C226" s="232"/>
      <c r="D226" s="257"/>
      <c r="E226" s="492">
        <v>330</v>
      </c>
      <c r="F226" s="242" t="s">
        <v>374</v>
      </c>
      <c r="G226" s="410">
        <v>79300000</v>
      </c>
      <c r="H226" s="410">
        <f>M226</f>
        <v>78365770</v>
      </c>
      <c r="I226" s="492">
        <f>H226-G226</f>
        <v>-934230</v>
      </c>
      <c r="J226" s="227">
        <f>H226/G226*100</f>
        <v>98.821904161412348</v>
      </c>
      <c r="K226" s="541" t="s">
        <v>188</v>
      </c>
      <c r="L226" s="542"/>
      <c r="M226" s="252">
        <f>SUM(M227:M231)</f>
        <v>78365770</v>
      </c>
    </row>
    <row r="227" spans="1:13" ht="21" customHeight="1" x14ac:dyDescent="0.15">
      <c r="A227" s="256"/>
      <c r="B227" s="232"/>
      <c r="C227" s="232"/>
      <c r="D227" s="232"/>
      <c r="E227" s="230"/>
      <c r="F227" s="233"/>
      <c r="G227" s="233"/>
      <c r="H227" s="233"/>
      <c r="I227" s="230"/>
      <c r="J227" s="234"/>
      <c r="K227" s="413" t="s">
        <v>349</v>
      </c>
      <c r="L227" s="366" t="s">
        <v>662</v>
      </c>
      <c r="M227" s="252">
        <v>73045770</v>
      </c>
    </row>
    <row r="228" spans="1:13" ht="21" customHeight="1" x14ac:dyDescent="0.15">
      <c r="A228" s="256"/>
      <c r="B228" s="232"/>
      <c r="C228" s="232"/>
      <c r="D228" s="232"/>
      <c r="E228" s="232"/>
      <c r="F228" s="238"/>
      <c r="G228" s="238"/>
      <c r="H228" s="238"/>
      <c r="I228" s="232"/>
      <c r="J228" s="321"/>
      <c r="K228" s="414" t="s">
        <v>211</v>
      </c>
      <c r="L228" s="415" t="s">
        <v>663</v>
      </c>
      <c r="M228" s="252">
        <v>4107990</v>
      </c>
    </row>
    <row r="229" spans="1:13" ht="21" customHeight="1" x14ac:dyDescent="0.15">
      <c r="A229" s="256"/>
      <c r="B229" s="232"/>
      <c r="C229" s="232"/>
      <c r="D229" s="232"/>
      <c r="E229" s="232"/>
      <c r="F229" s="238"/>
      <c r="G229" s="238"/>
      <c r="H229" s="238"/>
      <c r="I229" s="232"/>
      <c r="J229" s="321"/>
      <c r="K229" s="414" t="s">
        <v>407</v>
      </c>
      <c r="L229" s="415" t="s">
        <v>439</v>
      </c>
      <c r="M229" s="252">
        <v>50000</v>
      </c>
    </row>
    <row r="230" spans="1:13" ht="22.5" x14ac:dyDescent="0.15">
      <c r="A230" s="256"/>
      <c r="B230" s="232"/>
      <c r="C230" s="232"/>
      <c r="D230" s="232"/>
      <c r="E230" s="232"/>
      <c r="F230" s="238"/>
      <c r="G230" s="238"/>
      <c r="H230" s="238"/>
      <c r="I230" s="232"/>
      <c r="J230" s="321"/>
      <c r="K230" s="414" t="s">
        <v>350</v>
      </c>
      <c r="L230" s="415" t="s">
        <v>664</v>
      </c>
      <c r="M230" s="252">
        <v>430000</v>
      </c>
    </row>
    <row r="231" spans="1:13" ht="21" customHeight="1" x14ac:dyDescent="0.15">
      <c r="A231" s="256"/>
      <c r="B231" s="232"/>
      <c r="C231" s="232"/>
      <c r="D231" s="232"/>
      <c r="E231" s="232"/>
      <c r="F231" s="242"/>
      <c r="G231" s="242"/>
      <c r="H231" s="242"/>
      <c r="I231" s="232"/>
      <c r="J231" s="321"/>
      <c r="K231" s="401" t="s">
        <v>209</v>
      </c>
      <c r="L231" s="366" t="s">
        <v>440</v>
      </c>
      <c r="M231" s="252">
        <v>732010</v>
      </c>
    </row>
    <row r="232" spans="1:13" ht="21" customHeight="1" x14ac:dyDescent="0.15">
      <c r="A232" s="256"/>
      <c r="B232" s="232"/>
      <c r="C232" s="232"/>
      <c r="D232" s="232"/>
      <c r="E232" s="492">
        <v>331</v>
      </c>
      <c r="F232" s="242" t="s">
        <v>375</v>
      </c>
      <c r="G232" s="410">
        <v>402844000</v>
      </c>
      <c r="H232" s="410">
        <f>M232</f>
        <v>375541500</v>
      </c>
      <c r="I232" s="492">
        <f>H232-G232</f>
        <v>-27302500</v>
      </c>
      <c r="J232" s="227">
        <f>H232/G232*100</f>
        <v>93.222562580055808</v>
      </c>
      <c r="K232" s="541" t="s">
        <v>188</v>
      </c>
      <c r="L232" s="577"/>
      <c r="M232" s="252">
        <f>SUM(M233:M237)</f>
        <v>375541500</v>
      </c>
    </row>
    <row r="233" spans="1:13" ht="22.5" x14ac:dyDescent="0.15">
      <c r="A233" s="256"/>
      <c r="B233" s="232"/>
      <c r="C233" s="232"/>
      <c r="D233" s="232"/>
      <c r="E233" s="420"/>
      <c r="F233" s="233"/>
      <c r="G233" s="336"/>
      <c r="H233" s="336"/>
      <c r="I233" s="230"/>
      <c r="J233" s="234"/>
      <c r="K233" s="413" t="s">
        <v>349</v>
      </c>
      <c r="L233" s="415" t="s">
        <v>665</v>
      </c>
      <c r="M233" s="252">
        <v>348515900</v>
      </c>
    </row>
    <row r="234" spans="1:13" ht="22.5" x14ac:dyDescent="0.15">
      <c r="A234" s="256"/>
      <c r="B234" s="232"/>
      <c r="C234" s="232"/>
      <c r="D234" s="232"/>
      <c r="E234" s="338"/>
      <c r="F234" s="238"/>
      <c r="G234" s="238"/>
      <c r="H234" s="238"/>
      <c r="I234" s="232"/>
      <c r="J234" s="321"/>
      <c r="K234" s="414" t="s">
        <v>211</v>
      </c>
      <c r="L234" s="415" t="s">
        <v>666</v>
      </c>
      <c r="M234" s="252">
        <v>20575340</v>
      </c>
    </row>
    <row r="235" spans="1:13" ht="23.1" customHeight="1" x14ac:dyDescent="0.15">
      <c r="A235" s="256"/>
      <c r="B235" s="232"/>
      <c r="C235" s="232"/>
      <c r="D235" s="232"/>
      <c r="E235" s="338"/>
      <c r="F235" s="238"/>
      <c r="G235" s="238"/>
      <c r="H235" s="238"/>
      <c r="I235" s="232"/>
      <c r="J235" s="321"/>
      <c r="K235" s="414" t="s">
        <v>407</v>
      </c>
      <c r="L235" s="415" t="s">
        <v>521</v>
      </c>
      <c r="M235" s="252">
        <v>275000</v>
      </c>
    </row>
    <row r="236" spans="1:13" ht="23.1" customHeight="1" x14ac:dyDescent="0.15">
      <c r="A236" s="256"/>
      <c r="B236" s="232"/>
      <c r="C236" s="232"/>
      <c r="D236" s="232"/>
      <c r="E236" s="338"/>
      <c r="F236" s="238"/>
      <c r="G236" s="238"/>
      <c r="H236" s="238"/>
      <c r="I236" s="232"/>
      <c r="J236" s="321"/>
      <c r="K236" s="414" t="s">
        <v>350</v>
      </c>
      <c r="L236" s="415" t="s">
        <v>667</v>
      </c>
      <c r="M236" s="252">
        <v>1024000</v>
      </c>
    </row>
    <row r="237" spans="1:13" ht="23.1" customHeight="1" x14ac:dyDescent="0.15">
      <c r="A237" s="256"/>
      <c r="B237" s="232"/>
      <c r="C237" s="232"/>
      <c r="D237" s="232"/>
      <c r="E237" s="303"/>
      <c r="F237" s="242"/>
      <c r="G237" s="242"/>
      <c r="H237" s="242"/>
      <c r="I237" s="497"/>
      <c r="J237" s="321"/>
      <c r="K237" s="401" t="s">
        <v>209</v>
      </c>
      <c r="L237" s="366" t="s">
        <v>441</v>
      </c>
      <c r="M237" s="252">
        <v>5151260</v>
      </c>
    </row>
    <row r="238" spans="1:13" ht="21" customHeight="1" x14ac:dyDescent="0.15">
      <c r="A238" s="256"/>
      <c r="B238" s="232"/>
      <c r="C238" s="232"/>
      <c r="D238" s="232"/>
      <c r="E238" s="497">
        <v>332</v>
      </c>
      <c r="F238" s="242" t="s">
        <v>377</v>
      </c>
      <c r="G238" s="410">
        <v>605059000</v>
      </c>
      <c r="H238" s="410">
        <f>M238</f>
        <v>560947800</v>
      </c>
      <c r="I238" s="497">
        <f>H238-G238</f>
        <v>-44111200</v>
      </c>
      <c r="J238" s="227">
        <f>H238/G238*100</f>
        <v>92.709603526267685</v>
      </c>
      <c r="K238" s="541" t="s">
        <v>188</v>
      </c>
      <c r="L238" s="542"/>
      <c r="M238" s="252">
        <f>SUM(M239:M245)</f>
        <v>560947800</v>
      </c>
    </row>
    <row r="239" spans="1:13" ht="22.5" x14ac:dyDescent="0.15">
      <c r="A239" s="256"/>
      <c r="B239" s="232"/>
      <c r="C239" s="232"/>
      <c r="D239" s="232"/>
      <c r="E239" s="230"/>
      <c r="F239" s="238"/>
      <c r="G239" s="363"/>
      <c r="H239" s="363"/>
      <c r="I239" s="416"/>
      <c r="J239" s="234"/>
      <c r="K239" s="413" t="s">
        <v>349</v>
      </c>
      <c r="L239" s="415" t="s">
        <v>668</v>
      </c>
      <c r="M239" s="252">
        <f>461504370+58851830</f>
        <v>520356200</v>
      </c>
    </row>
    <row r="240" spans="1:13" ht="22.5" x14ac:dyDescent="0.15">
      <c r="A240" s="256"/>
      <c r="B240" s="232"/>
      <c r="C240" s="232"/>
      <c r="D240" s="257"/>
      <c r="E240" s="232"/>
      <c r="F240" s="238"/>
      <c r="G240" s="238"/>
      <c r="H240" s="238"/>
      <c r="I240" s="232"/>
      <c r="J240" s="321"/>
      <c r="K240" s="414" t="s">
        <v>211</v>
      </c>
      <c r="L240" s="415" t="s">
        <v>669</v>
      </c>
      <c r="M240" s="252">
        <f>26250280+2622060</f>
        <v>28872340</v>
      </c>
    </row>
    <row r="241" spans="1:13" ht="23.1" customHeight="1" x14ac:dyDescent="0.15">
      <c r="A241" s="256"/>
      <c r="B241" s="232"/>
      <c r="C241" s="232"/>
      <c r="D241" s="257"/>
      <c r="E241" s="232"/>
      <c r="F241" s="238"/>
      <c r="G241" s="238"/>
      <c r="H241" s="238"/>
      <c r="I241" s="232"/>
      <c r="J241" s="321"/>
      <c r="K241" s="414" t="s">
        <v>407</v>
      </c>
      <c r="L241" s="415" t="s">
        <v>528</v>
      </c>
      <c r="M241" s="252">
        <v>455000</v>
      </c>
    </row>
    <row r="242" spans="1:13" ht="22.5" x14ac:dyDescent="0.15">
      <c r="A242" s="256"/>
      <c r="B242" s="232"/>
      <c r="C242" s="232"/>
      <c r="D242" s="257"/>
      <c r="E242" s="232"/>
      <c r="F242" s="238"/>
      <c r="G242" s="238"/>
      <c r="H242" s="238"/>
      <c r="I242" s="232"/>
      <c r="J242" s="321"/>
      <c r="K242" s="414" t="s">
        <v>350</v>
      </c>
      <c r="L242" s="415" t="s">
        <v>670</v>
      </c>
      <c r="M242" s="252">
        <v>4030000</v>
      </c>
    </row>
    <row r="243" spans="1:13" ht="23.1" customHeight="1" x14ac:dyDescent="0.15">
      <c r="A243" s="256"/>
      <c r="B243" s="232"/>
      <c r="C243" s="232"/>
      <c r="D243" s="257"/>
      <c r="E243" s="232"/>
      <c r="F243" s="238"/>
      <c r="G243" s="238"/>
      <c r="H243" s="238"/>
      <c r="I243" s="232"/>
      <c r="J243" s="321"/>
      <c r="K243" s="414" t="s">
        <v>627</v>
      </c>
      <c r="L243" s="415" t="s">
        <v>671</v>
      </c>
      <c r="M243" s="252">
        <v>250000</v>
      </c>
    </row>
    <row r="244" spans="1:13" ht="22.5" x14ac:dyDescent="0.15">
      <c r="A244" s="256"/>
      <c r="B244" s="232"/>
      <c r="C244" s="232"/>
      <c r="D244" s="257"/>
      <c r="E244" s="232"/>
      <c r="F244" s="238"/>
      <c r="G244" s="238"/>
      <c r="H244" s="238"/>
      <c r="I244" s="232"/>
      <c r="J244" s="321"/>
      <c r="K244" s="414" t="s">
        <v>634</v>
      </c>
      <c r="L244" s="419" t="s">
        <v>672</v>
      </c>
      <c r="M244" s="252">
        <v>2463040</v>
      </c>
    </row>
    <row r="245" spans="1:13" ht="23.1" customHeight="1" x14ac:dyDescent="0.15">
      <c r="A245" s="256"/>
      <c r="B245" s="232"/>
      <c r="C245" s="232"/>
      <c r="D245" s="257"/>
      <c r="E245" s="497"/>
      <c r="F245" s="242"/>
      <c r="G245" s="242"/>
      <c r="H245" s="242"/>
      <c r="I245" s="232"/>
      <c r="J245" s="321"/>
      <c r="K245" s="401" t="s">
        <v>209</v>
      </c>
      <c r="L245" s="366" t="s">
        <v>436</v>
      </c>
      <c r="M245" s="252">
        <f>4143220+378000</f>
        <v>4521220</v>
      </c>
    </row>
    <row r="246" spans="1:13" ht="21" customHeight="1" x14ac:dyDescent="0.15">
      <c r="A246" s="256"/>
      <c r="B246" s="232"/>
      <c r="C246" s="232"/>
      <c r="D246" s="232"/>
      <c r="E246" s="497">
        <v>333</v>
      </c>
      <c r="F246" s="410" t="s">
        <v>414</v>
      </c>
      <c r="G246" s="242">
        <v>574695000</v>
      </c>
      <c r="H246" s="242">
        <f>M246</f>
        <v>557856000</v>
      </c>
      <c r="I246" s="492">
        <f>H246-G246</f>
        <v>-16839000</v>
      </c>
      <c r="J246" s="227">
        <f>H246/G246*100</f>
        <v>97.069924046668234</v>
      </c>
      <c r="K246" s="541" t="s">
        <v>188</v>
      </c>
      <c r="L246" s="542"/>
      <c r="M246" s="252">
        <f>SUM(M247:M253)</f>
        <v>557856000</v>
      </c>
    </row>
    <row r="247" spans="1:13" ht="45" x14ac:dyDescent="0.15">
      <c r="A247" s="256"/>
      <c r="B247" s="232"/>
      <c r="C247" s="232"/>
      <c r="D247" s="232"/>
      <c r="E247" s="230"/>
      <c r="F247" s="363"/>
      <c r="G247" s="233"/>
      <c r="H247" s="233"/>
      <c r="I247" s="230"/>
      <c r="J247" s="234"/>
      <c r="K247" s="413" t="s">
        <v>349</v>
      </c>
      <c r="L247" s="419" t="s">
        <v>673</v>
      </c>
      <c r="M247" s="404">
        <v>525051000</v>
      </c>
    </row>
    <row r="248" spans="1:13" ht="21" customHeight="1" x14ac:dyDescent="0.15">
      <c r="A248" s="256"/>
      <c r="B248" s="232"/>
      <c r="C248" s="232"/>
      <c r="D248" s="232"/>
      <c r="E248" s="232"/>
      <c r="F248" s="336"/>
      <c r="G248" s="238"/>
      <c r="H248" s="238"/>
      <c r="I248" s="232"/>
      <c r="J248" s="248"/>
      <c r="K248" s="414" t="s">
        <v>442</v>
      </c>
      <c r="L248" s="417" t="s">
        <v>517</v>
      </c>
      <c r="M248" s="252">
        <v>2957850</v>
      </c>
    </row>
    <row r="249" spans="1:13" ht="21" customHeight="1" x14ac:dyDescent="0.15">
      <c r="A249" s="256"/>
      <c r="B249" s="232"/>
      <c r="C249" s="232"/>
      <c r="D249" s="232"/>
      <c r="E249" s="232"/>
      <c r="F249" s="336"/>
      <c r="G249" s="238"/>
      <c r="H249" s="238"/>
      <c r="I249" s="232"/>
      <c r="J249" s="248"/>
      <c r="K249" s="414" t="s">
        <v>337</v>
      </c>
      <c r="L249" s="415" t="s">
        <v>674</v>
      </c>
      <c r="M249" s="252">
        <v>6380000</v>
      </c>
    </row>
    <row r="250" spans="1:13" ht="33.75" x14ac:dyDescent="0.15">
      <c r="A250" s="256"/>
      <c r="B250" s="232"/>
      <c r="C250" s="232"/>
      <c r="D250" s="232"/>
      <c r="E250" s="232"/>
      <c r="F250" s="336"/>
      <c r="G250" s="238"/>
      <c r="H250" s="238"/>
      <c r="I250" s="232"/>
      <c r="J250" s="248"/>
      <c r="K250" s="414" t="s">
        <v>350</v>
      </c>
      <c r="L250" s="419" t="s">
        <v>675</v>
      </c>
      <c r="M250" s="404">
        <v>9343000</v>
      </c>
    </row>
    <row r="251" spans="1:13" ht="21" customHeight="1" x14ac:dyDescent="0.15">
      <c r="A251" s="256"/>
      <c r="B251" s="232"/>
      <c r="C251" s="232"/>
      <c r="D251" s="232"/>
      <c r="E251" s="232"/>
      <c r="F251" s="336"/>
      <c r="G251" s="238"/>
      <c r="H251" s="238"/>
      <c r="I251" s="232"/>
      <c r="J251" s="248"/>
      <c r="K251" s="414" t="s">
        <v>615</v>
      </c>
      <c r="L251" s="419" t="s">
        <v>676</v>
      </c>
      <c r="M251" s="404">
        <v>573000</v>
      </c>
    </row>
    <row r="252" spans="1:13" ht="22.5" x14ac:dyDescent="0.15">
      <c r="A252" s="256"/>
      <c r="B252" s="232"/>
      <c r="C252" s="232"/>
      <c r="D252" s="232"/>
      <c r="E252" s="232"/>
      <c r="F252" s="336"/>
      <c r="G252" s="238"/>
      <c r="H252" s="238"/>
      <c r="I252" s="232"/>
      <c r="J252" s="248"/>
      <c r="K252" s="414" t="s">
        <v>634</v>
      </c>
      <c r="L252" s="419" t="s">
        <v>672</v>
      </c>
      <c r="M252" s="252">
        <v>2463040</v>
      </c>
    </row>
    <row r="253" spans="1:13" ht="21" customHeight="1" x14ac:dyDescent="0.15">
      <c r="A253" s="256"/>
      <c r="B253" s="232"/>
      <c r="C253" s="232"/>
      <c r="D253" s="232"/>
      <c r="E253" s="497"/>
      <c r="F253" s="410"/>
      <c r="G253" s="242"/>
      <c r="H253" s="242"/>
      <c r="I253" s="497"/>
      <c r="J253" s="248"/>
      <c r="K253" s="401" t="s">
        <v>23</v>
      </c>
      <c r="L253" s="366" t="s">
        <v>520</v>
      </c>
      <c r="M253" s="252">
        <f>11661110-573000</f>
        <v>11088110</v>
      </c>
    </row>
    <row r="254" spans="1:13" ht="21" customHeight="1" x14ac:dyDescent="0.15">
      <c r="A254" s="378"/>
      <c r="B254" s="230"/>
      <c r="C254" s="230"/>
      <c r="D254" s="232"/>
      <c r="E254" s="497">
        <v>334</v>
      </c>
      <c r="F254" s="410" t="s">
        <v>418</v>
      </c>
      <c r="G254" s="242">
        <v>158600000</v>
      </c>
      <c r="H254" s="242">
        <f>M254</f>
        <v>143945130</v>
      </c>
      <c r="I254" s="497">
        <f>H254-G254</f>
        <v>-14654870</v>
      </c>
      <c r="J254" s="227">
        <f>H254/G254*100</f>
        <v>90.759854981084487</v>
      </c>
      <c r="K254" s="541" t="s">
        <v>188</v>
      </c>
      <c r="L254" s="542"/>
      <c r="M254" s="252">
        <f>SUM(M255:M260)</f>
        <v>143945130</v>
      </c>
    </row>
    <row r="255" spans="1:13" ht="21" customHeight="1" x14ac:dyDescent="0.15">
      <c r="A255" s="256"/>
      <c r="B255" s="232"/>
      <c r="C255" s="232"/>
      <c r="D255" s="232"/>
      <c r="E255" s="230"/>
      <c r="F255" s="363"/>
      <c r="G255" s="233"/>
      <c r="H255" s="233"/>
      <c r="I255" s="230"/>
      <c r="J255" s="305"/>
      <c r="K255" s="413" t="s">
        <v>349</v>
      </c>
      <c r="L255" s="366" t="s">
        <v>677</v>
      </c>
      <c r="M255" s="252">
        <v>133305130</v>
      </c>
    </row>
    <row r="256" spans="1:13" ht="21" customHeight="1" x14ac:dyDescent="0.15">
      <c r="A256" s="256"/>
      <c r="B256" s="232"/>
      <c r="C256" s="232"/>
      <c r="D256" s="232"/>
      <c r="E256" s="232"/>
      <c r="F256" s="238"/>
      <c r="G256" s="238"/>
      <c r="H256" s="238"/>
      <c r="I256" s="232"/>
      <c r="J256" s="248"/>
      <c r="K256" s="414" t="s">
        <v>337</v>
      </c>
      <c r="L256" s="366" t="s">
        <v>678</v>
      </c>
      <c r="M256" s="252">
        <v>720000</v>
      </c>
    </row>
    <row r="257" spans="1:13" ht="21" customHeight="1" x14ac:dyDescent="0.15">
      <c r="A257" s="256"/>
      <c r="B257" s="232"/>
      <c r="C257" s="232"/>
      <c r="D257" s="232"/>
      <c r="E257" s="232"/>
      <c r="F257" s="336"/>
      <c r="G257" s="238"/>
      <c r="H257" s="238"/>
      <c r="I257" s="232"/>
      <c r="J257" s="248"/>
      <c r="K257" s="414" t="s">
        <v>211</v>
      </c>
      <c r="L257" s="415" t="s">
        <v>679</v>
      </c>
      <c r="M257" s="252">
        <v>8304240</v>
      </c>
    </row>
    <row r="258" spans="1:13" ht="21" customHeight="1" x14ac:dyDescent="0.15">
      <c r="A258" s="256"/>
      <c r="B258" s="232"/>
      <c r="C258" s="232"/>
      <c r="D258" s="232"/>
      <c r="E258" s="232"/>
      <c r="F258" s="336"/>
      <c r="G258" s="238"/>
      <c r="H258" s="238"/>
      <c r="I258" s="232"/>
      <c r="J258" s="248"/>
      <c r="K258" s="414" t="s">
        <v>407</v>
      </c>
      <c r="L258" s="415" t="s">
        <v>443</v>
      </c>
      <c r="M258" s="252">
        <v>100000</v>
      </c>
    </row>
    <row r="259" spans="1:13" ht="21" customHeight="1" x14ac:dyDescent="0.15">
      <c r="A259" s="231"/>
      <c r="B259" s="232"/>
      <c r="C259" s="232"/>
      <c r="D259" s="232"/>
      <c r="E259" s="232"/>
      <c r="F259" s="238"/>
      <c r="G259" s="238"/>
      <c r="H259" s="238"/>
      <c r="I259" s="232"/>
      <c r="J259" s="248"/>
      <c r="K259" s="414" t="s">
        <v>350</v>
      </c>
      <c r="L259" s="366" t="s">
        <v>680</v>
      </c>
      <c r="M259" s="252">
        <v>320000</v>
      </c>
    </row>
    <row r="260" spans="1:13" ht="21" customHeight="1" x14ac:dyDescent="0.15">
      <c r="A260" s="256"/>
      <c r="B260" s="232"/>
      <c r="C260" s="232"/>
      <c r="D260" s="232"/>
      <c r="E260" s="497"/>
      <c r="F260" s="242"/>
      <c r="G260" s="242"/>
      <c r="H260" s="242"/>
      <c r="I260" s="232"/>
      <c r="J260" s="248"/>
      <c r="K260" s="401" t="s">
        <v>209</v>
      </c>
      <c r="L260" s="366" t="s">
        <v>441</v>
      </c>
      <c r="M260" s="252">
        <v>1195760</v>
      </c>
    </row>
    <row r="261" spans="1:13" ht="23.1" customHeight="1" x14ac:dyDescent="0.15">
      <c r="A261" s="256"/>
      <c r="B261" s="232"/>
      <c r="C261" s="232"/>
      <c r="D261" s="232"/>
      <c r="E261" s="497">
        <v>335</v>
      </c>
      <c r="F261" s="410" t="s">
        <v>420</v>
      </c>
      <c r="G261" s="242">
        <v>119300000</v>
      </c>
      <c r="H261" s="242">
        <f>M261</f>
        <v>79731670</v>
      </c>
      <c r="I261" s="492">
        <f>H261-G261</f>
        <v>-39568330</v>
      </c>
      <c r="J261" s="227">
        <f>H261/G261*100</f>
        <v>66.832917015926242</v>
      </c>
      <c r="K261" s="541" t="s">
        <v>188</v>
      </c>
      <c r="L261" s="542"/>
      <c r="M261" s="252">
        <f>SUM(M262:M268)</f>
        <v>79731670</v>
      </c>
    </row>
    <row r="262" spans="1:13" ht="33.75" x14ac:dyDescent="0.15">
      <c r="A262" s="256"/>
      <c r="B262" s="232"/>
      <c r="C262" s="232"/>
      <c r="D262" s="232"/>
      <c r="E262" s="230"/>
      <c r="F262" s="363"/>
      <c r="G262" s="233"/>
      <c r="H262" s="233"/>
      <c r="I262" s="230"/>
      <c r="J262" s="305"/>
      <c r="K262" s="413" t="s">
        <v>349</v>
      </c>
      <c r="L262" s="415" t="s">
        <v>681</v>
      </c>
      <c r="M262" s="252">
        <v>34411670</v>
      </c>
    </row>
    <row r="263" spans="1:13" ht="21" customHeight="1" x14ac:dyDescent="0.15">
      <c r="A263" s="231"/>
      <c r="B263" s="232"/>
      <c r="C263" s="232"/>
      <c r="D263" s="232"/>
      <c r="E263" s="232"/>
      <c r="F263" s="336"/>
      <c r="G263" s="238"/>
      <c r="H263" s="238"/>
      <c r="I263" s="232"/>
      <c r="J263" s="248"/>
      <c r="K263" s="414" t="s">
        <v>337</v>
      </c>
      <c r="L263" s="366" t="s">
        <v>682</v>
      </c>
      <c r="M263" s="252">
        <v>160000</v>
      </c>
    </row>
    <row r="264" spans="1:13" ht="33.75" x14ac:dyDescent="0.15">
      <c r="A264" s="256"/>
      <c r="B264" s="232"/>
      <c r="C264" s="232"/>
      <c r="D264" s="232"/>
      <c r="E264" s="232"/>
      <c r="F264" s="336"/>
      <c r="G264" s="238"/>
      <c r="H264" s="238"/>
      <c r="I264" s="232"/>
      <c r="J264" s="248"/>
      <c r="K264" s="414" t="s">
        <v>211</v>
      </c>
      <c r="L264" s="415" t="s">
        <v>683</v>
      </c>
      <c r="M264" s="252">
        <v>1957120</v>
      </c>
    </row>
    <row r="265" spans="1:13" ht="21" customHeight="1" x14ac:dyDescent="0.15">
      <c r="A265" s="231"/>
      <c r="B265" s="232"/>
      <c r="C265" s="232"/>
      <c r="D265" s="232"/>
      <c r="E265" s="232"/>
      <c r="F265" s="336"/>
      <c r="G265" s="238"/>
      <c r="H265" s="238"/>
      <c r="I265" s="232"/>
      <c r="J265" s="248"/>
      <c r="K265" s="414" t="s">
        <v>407</v>
      </c>
      <c r="L265" s="415" t="s">
        <v>439</v>
      </c>
      <c r="M265" s="252">
        <v>50000</v>
      </c>
    </row>
    <row r="266" spans="1:13" ht="21" customHeight="1" x14ac:dyDescent="0.15">
      <c r="A266" s="231"/>
      <c r="B266" s="232"/>
      <c r="C266" s="232"/>
      <c r="D266" s="232"/>
      <c r="E266" s="232"/>
      <c r="F266" s="336"/>
      <c r="G266" s="238"/>
      <c r="H266" s="238"/>
      <c r="I266" s="232"/>
      <c r="J266" s="321"/>
      <c r="K266" s="414" t="s">
        <v>350</v>
      </c>
      <c r="L266" s="366" t="s">
        <v>684</v>
      </c>
      <c r="M266" s="252">
        <v>490000</v>
      </c>
    </row>
    <row r="267" spans="1:13" ht="21" customHeight="1" x14ac:dyDescent="0.15">
      <c r="A267" s="256"/>
      <c r="B267" s="232"/>
      <c r="C267" s="232"/>
      <c r="D267" s="232"/>
      <c r="E267" s="232"/>
      <c r="F267" s="336"/>
      <c r="G267" s="238"/>
      <c r="H267" s="238"/>
      <c r="I267" s="232"/>
      <c r="J267" s="248"/>
      <c r="K267" s="401" t="s">
        <v>209</v>
      </c>
      <c r="L267" s="366" t="s">
        <v>441</v>
      </c>
      <c r="M267" s="252">
        <v>2662880</v>
      </c>
    </row>
    <row r="268" spans="1:13" ht="21" customHeight="1" x14ac:dyDescent="0.15">
      <c r="A268" s="256"/>
      <c r="B268" s="232"/>
      <c r="C268" s="232"/>
      <c r="D268" s="232"/>
      <c r="E268" s="497"/>
      <c r="F268" s="410"/>
      <c r="G268" s="242"/>
      <c r="H268" s="242"/>
      <c r="I268" s="497"/>
      <c r="J268" s="248"/>
      <c r="K268" s="401" t="s">
        <v>497</v>
      </c>
      <c r="L268" s="366" t="s">
        <v>503</v>
      </c>
      <c r="M268" s="252">
        <v>40000000</v>
      </c>
    </row>
    <row r="269" spans="1:13" ht="23.1" customHeight="1" x14ac:dyDescent="0.15">
      <c r="A269" s="340"/>
      <c r="B269" s="232"/>
      <c r="C269" s="232"/>
      <c r="D269" s="232"/>
      <c r="E269" s="497">
        <v>336</v>
      </c>
      <c r="F269" s="410" t="s">
        <v>499</v>
      </c>
      <c r="G269" s="242">
        <v>88704000</v>
      </c>
      <c r="H269" s="242">
        <f>M269</f>
        <v>79557200</v>
      </c>
      <c r="I269" s="497">
        <f>H269-G269</f>
        <v>-9146800</v>
      </c>
      <c r="J269" s="227">
        <f>H269/G269*100</f>
        <v>89.688401875901874</v>
      </c>
      <c r="K269" s="541" t="s">
        <v>188</v>
      </c>
      <c r="L269" s="542"/>
      <c r="M269" s="252">
        <f>SUM(M270:M273)</f>
        <v>79557200</v>
      </c>
    </row>
    <row r="270" spans="1:13" ht="23.1" customHeight="1" x14ac:dyDescent="0.15">
      <c r="A270" s="340"/>
      <c r="B270" s="232"/>
      <c r="C270" s="232"/>
      <c r="D270" s="232"/>
      <c r="E270" s="230"/>
      <c r="F270" s="233"/>
      <c r="G270" s="233"/>
      <c r="H270" s="233"/>
      <c r="I270" s="230"/>
      <c r="J270" s="305"/>
      <c r="K270" s="413" t="s">
        <v>349</v>
      </c>
      <c r="L270" s="415" t="s">
        <v>685</v>
      </c>
      <c r="M270" s="252">
        <v>72231200</v>
      </c>
    </row>
    <row r="271" spans="1:13" ht="23.1" customHeight="1" x14ac:dyDescent="0.15">
      <c r="A271" s="340"/>
      <c r="B271" s="232"/>
      <c r="C271" s="232"/>
      <c r="D271" s="232"/>
      <c r="E271" s="232"/>
      <c r="F271" s="238"/>
      <c r="G271" s="238"/>
      <c r="H271" s="238"/>
      <c r="I271" s="232"/>
      <c r="J271" s="248"/>
      <c r="K271" s="414" t="s">
        <v>211</v>
      </c>
      <c r="L271" s="415" t="s">
        <v>686</v>
      </c>
      <c r="M271" s="252">
        <v>6110430</v>
      </c>
    </row>
    <row r="272" spans="1:13" ht="23.1" customHeight="1" x14ac:dyDescent="0.15">
      <c r="A272" s="340"/>
      <c r="B272" s="232"/>
      <c r="C272" s="232"/>
      <c r="D272" s="232"/>
      <c r="E272" s="232"/>
      <c r="F272" s="238"/>
      <c r="G272" s="238"/>
      <c r="H272" s="238"/>
      <c r="I272" s="232"/>
      <c r="J272" s="248"/>
      <c r="K272" s="414" t="s">
        <v>350</v>
      </c>
      <c r="L272" s="366" t="s">
        <v>687</v>
      </c>
      <c r="M272" s="252">
        <v>400000</v>
      </c>
    </row>
    <row r="273" spans="1:13" ht="23.1" customHeight="1" x14ac:dyDescent="0.15">
      <c r="A273" s="340"/>
      <c r="B273" s="232"/>
      <c r="C273" s="232"/>
      <c r="D273" s="232"/>
      <c r="E273" s="497"/>
      <c r="F273" s="242"/>
      <c r="G273" s="242"/>
      <c r="H273" s="242"/>
      <c r="I273" s="497"/>
      <c r="J273" s="248"/>
      <c r="K273" s="401" t="s">
        <v>209</v>
      </c>
      <c r="L273" s="366" t="s">
        <v>441</v>
      </c>
      <c r="M273" s="252">
        <v>815570</v>
      </c>
    </row>
    <row r="274" spans="1:13" ht="21" customHeight="1" x14ac:dyDescent="0.15">
      <c r="A274" s="340"/>
      <c r="B274" s="232"/>
      <c r="C274" s="232"/>
      <c r="D274" s="232"/>
      <c r="E274" s="497">
        <v>337</v>
      </c>
      <c r="F274" s="410" t="s">
        <v>512</v>
      </c>
      <c r="G274" s="242">
        <v>76128000</v>
      </c>
      <c r="H274" s="242">
        <f>M274</f>
        <v>73610610</v>
      </c>
      <c r="I274" s="497">
        <f>H274-G274</f>
        <v>-2517390</v>
      </c>
      <c r="J274" s="227">
        <f>H274/G274*100</f>
        <v>96.693214060529627</v>
      </c>
      <c r="K274" s="541" t="s">
        <v>188</v>
      </c>
      <c r="L274" s="542"/>
      <c r="M274" s="252">
        <f>SUM(M275:M279)</f>
        <v>73610610</v>
      </c>
    </row>
    <row r="275" spans="1:13" ht="21" customHeight="1" x14ac:dyDescent="0.15">
      <c r="A275" s="340"/>
      <c r="B275" s="232"/>
      <c r="C275" s="232"/>
      <c r="D275" s="232"/>
      <c r="E275" s="230"/>
      <c r="F275" s="363"/>
      <c r="G275" s="233"/>
      <c r="H275" s="233"/>
      <c r="I275" s="230"/>
      <c r="J275" s="305"/>
      <c r="K275" s="413" t="s">
        <v>349</v>
      </c>
      <c r="L275" s="415" t="s">
        <v>688</v>
      </c>
      <c r="M275" s="448">
        <v>68503410</v>
      </c>
    </row>
    <row r="276" spans="1:13" ht="21" customHeight="1" x14ac:dyDescent="0.15">
      <c r="A276" s="340"/>
      <c r="B276" s="232"/>
      <c r="C276" s="232"/>
      <c r="D276" s="232"/>
      <c r="E276" s="232"/>
      <c r="F276" s="336"/>
      <c r="G276" s="238"/>
      <c r="H276" s="238"/>
      <c r="I276" s="232"/>
      <c r="J276" s="248"/>
      <c r="K276" s="414" t="s">
        <v>211</v>
      </c>
      <c r="L276" s="450" t="s">
        <v>689</v>
      </c>
      <c r="M276" s="252">
        <v>2941920</v>
      </c>
    </row>
    <row r="277" spans="1:13" ht="21" customHeight="1" x14ac:dyDescent="0.15">
      <c r="A277" s="340"/>
      <c r="B277" s="232"/>
      <c r="C277" s="232"/>
      <c r="D277" s="232"/>
      <c r="E277" s="232"/>
      <c r="F277" s="336"/>
      <c r="G277" s="238"/>
      <c r="H277" s="238"/>
      <c r="I277" s="232"/>
      <c r="J277" s="248"/>
      <c r="K277" s="414" t="s">
        <v>407</v>
      </c>
      <c r="L277" s="451" t="s">
        <v>531</v>
      </c>
      <c r="M277" s="449">
        <v>160000</v>
      </c>
    </row>
    <row r="278" spans="1:13" ht="21" customHeight="1" x14ac:dyDescent="0.15">
      <c r="A278" s="340"/>
      <c r="B278" s="232"/>
      <c r="C278" s="232"/>
      <c r="D278" s="232"/>
      <c r="E278" s="232"/>
      <c r="F278" s="336"/>
      <c r="G278" s="238"/>
      <c r="H278" s="238"/>
      <c r="I278" s="232"/>
      <c r="J278" s="248"/>
      <c r="K278" s="414" t="s">
        <v>350</v>
      </c>
      <c r="L278" s="366" t="s">
        <v>690</v>
      </c>
      <c r="M278" s="244">
        <v>640000</v>
      </c>
    </row>
    <row r="279" spans="1:13" ht="21" customHeight="1" x14ac:dyDescent="0.15">
      <c r="A279" s="340"/>
      <c r="B279" s="232"/>
      <c r="C279" s="232"/>
      <c r="D279" s="497"/>
      <c r="E279" s="232"/>
      <c r="F279" s="242"/>
      <c r="G279" s="242"/>
      <c r="H279" s="238"/>
      <c r="I279" s="232"/>
      <c r="J279" s="248"/>
      <c r="K279" s="401" t="s">
        <v>209</v>
      </c>
      <c r="L279" s="366" t="s">
        <v>532</v>
      </c>
      <c r="M279" s="252">
        <v>1365280</v>
      </c>
    </row>
    <row r="280" spans="1:13" ht="22.5" customHeight="1" x14ac:dyDescent="0.15">
      <c r="A280" s="341" t="s">
        <v>124</v>
      </c>
      <c r="B280" s="497" t="s">
        <v>135</v>
      </c>
      <c r="C280" s="497">
        <v>41</v>
      </c>
      <c r="D280" s="497" t="s">
        <v>135</v>
      </c>
      <c r="E280" s="492">
        <v>411</v>
      </c>
      <c r="F280" s="497" t="s">
        <v>135</v>
      </c>
      <c r="G280" s="242">
        <v>0</v>
      </c>
      <c r="H280" s="493">
        <f>M280</f>
        <v>0</v>
      </c>
      <c r="I280" s="492">
        <f t="shared" ref="I280:I286" si="4">H280-G280</f>
        <v>0</v>
      </c>
      <c r="J280" s="227" t="e">
        <f t="shared" ref="J280:J286" si="5">H280/G280*100</f>
        <v>#DIV/0!</v>
      </c>
      <c r="K280" s="359" t="s">
        <v>135</v>
      </c>
      <c r="L280" s="360" t="s">
        <v>326</v>
      </c>
      <c r="M280" s="244">
        <v>0</v>
      </c>
    </row>
    <row r="281" spans="1:13" ht="21" customHeight="1" x14ac:dyDescent="0.15">
      <c r="A281" s="226" t="s">
        <v>125</v>
      </c>
      <c r="B281" s="492" t="s">
        <v>170</v>
      </c>
      <c r="C281" s="492">
        <v>51</v>
      </c>
      <c r="D281" s="230" t="s">
        <v>136</v>
      </c>
      <c r="E281" s="546" t="s">
        <v>2</v>
      </c>
      <c r="F281" s="546"/>
      <c r="G281" s="493">
        <f>SUM(G282:G283)</f>
        <v>0</v>
      </c>
      <c r="H281" s="493">
        <f>SUM(H282:H283)</f>
        <v>0</v>
      </c>
      <c r="I281" s="492">
        <f t="shared" si="4"/>
        <v>0</v>
      </c>
      <c r="J281" s="227" t="e">
        <f t="shared" si="5"/>
        <v>#DIV/0!</v>
      </c>
      <c r="K281" s="559" t="s">
        <v>188</v>
      </c>
      <c r="L281" s="559"/>
      <c r="M281" s="237">
        <f>SUM(M282:M283)</f>
        <v>0</v>
      </c>
    </row>
    <row r="282" spans="1:13" ht="21" customHeight="1" x14ac:dyDescent="0.15">
      <c r="A282" s="243"/>
      <c r="B282" s="232"/>
      <c r="C282" s="232"/>
      <c r="D282" s="230"/>
      <c r="E282" s="492">
        <v>511</v>
      </c>
      <c r="F282" s="492" t="s">
        <v>137</v>
      </c>
      <c r="G282" s="493">
        <v>0</v>
      </c>
      <c r="H282" s="493">
        <f>M282</f>
        <v>0</v>
      </c>
      <c r="I282" s="492">
        <f t="shared" si="4"/>
        <v>0</v>
      </c>
      <c r="J282" s="227" t="e">
        <f t="shared" si="5"/>
        <v>#DIV/0!</v>
      </c>
      <c r="K282" s="235" t="s">
        <v>137</v>
      </c>
      <c r="L282" s="245"/>
      <c r="M282" s="237">
        <v>0</v>
      </c>
    </row>
    <row r="283" spans="1:13" ht="21" customHeight="1" x14ac:dyDescent="0.15">
      <c r="A283" s="341"/>
      <c r="B283" s="497"/>
      <c r="C283" s="497"/>
      <c r="D283" s="497"/>
      <c r="E283" s="492">
        <v>512</v>
      </c>
      <c r="F283" s="492" t="s">
        <v>138</v>
      </c>
      <c r="G283" s="493">
        <v>0</v>
      </c>
      <c r="H283" s="493">
        <f>M283</f>
        <v>0</v>
      </c>
      <c r="I283" s="492">
        <f t="shared" si="4"/>
        <v>0</v>
      </c>
      <c r="J283" s="227" t="e">
        <f t="shared" si="5"/>
        <v>#DIV/0!</v>
      </c>
      <c r="K283" s="235" t="s">
        <v>138</v>
      </c>
      <c r="L283" s="245"/>
      <c r="M283" s="237">
        <v>0</v>
      </c>
    </row>
    <row r="284" spans="1:13" ht="33.75" x14ac:dyDescent="0.15">
      <c r="A284" s="341" t="s">
        <v>129</v>
      </c>
      <c r="B284" s="497" t="s">
        <v>16</v>
      </c>
      <c r="C284" s="497">
        <v>61</v>
      </c>
      <c r="D284" s="497" t="s">
        <v>16</v>
      </c>
      <c r="E284" s="492">
        <v>611</v>
      </c>
      <c r="F284" s="492" t="s">
        <v>16</v>
      </c>
      <c r="G284" s="493">
        <v>5040000</v>
      </c>
      <c r="H284" s="493">
        <f>M284</f>
        <v>5780740</v>
      </c>
      <c r="I284" s="492">
        <f t="shared" si="4"/>
        <v>740740</v>
      </c>
      <c r="J284" s="227">
        <f t="shared" si="5"/>
        <v>114.69722222222222</v>
      </c>
      <c r="K284" s="235" t="s">
        <v>16</v>
      </c>
      <c r="L284" s="236" t="s">
        <v>573</v>
      </c>
      <c r="M284" s="237">
        <v>5780740</v>
      </c>
    </row>
    <row r="285" spans="1:13" ht="21" customHeight="1" x14ac:dyDescent="0.15">
      <c r="A285" s="258" t="s">
        <v>130</v>
      </c>
      <c r="B285" s="259" t="s">
        <v>233</v>
      </c>
      <c r="C285" s="253">
        <v>71</v>
      </c>
      <c r="D285" s="259" t="s">
        <v>233</v>
      </c>
      <c r="E285" s="546" t="s">
        <v>2</v>
      </c>
      <c r="F285" s="546"/>
      <c r="G285" s="493">
        <f>G286+G291</f>
        <v>487124071</v>
      </c>
      <c r="H285" s="493">
        <f>H286+H291</f>
        <v>895272762</v>
      </c>
      <c r="I285" s="492">
        <f t="shared" si="4"/>
        <v>408148691</v>
      </c>
      <c r="J285" s="227">
        <f t="shared" si="5"/>
        <v>183.78741994049398</v>
      </c>
      <c r="K285" s="559" t="s">
        <v>188</v>
      </c>
      <c r="L285" s="559"/>
      <c r="M285" s="237">
        <f>M286+M291</f>
        <v>895272762</v>
      </c>
    </row>
    <row r="286" spans="1:13" ht="21" customHeight="1" x14ac:dyDescent="0.15">
      <c r="A286" s="260"/>
      <c r="B286" s="261"/>
      <c r="C286" s="262"/>
      <c r="D286" s="262"/>
      <c r="E286" s="253">
        <v>711</v>
      </c>
      <c r="F286" s="492" t="s">
        <v>31</v>
      </c>
      <c r="G286" s="493">
        <v>476779</v>
      </c>
      <c r="H286" s="493">
        <f>M286</f>
        <v>408625470</v>
      </c>
      <c r="I286" s="492">
        <f t="shared" si="4"/>
        <v>408148691</v>
      </c>
      <c r="J286" s="227">
        <f t="shared" si="5"/>
        <v>85705.425364791648</v>
      </c>
      <c r="K286" s="559" t="s">
        <v>188</v>
      </c>
      <c r="L286" s="559"/>
      <c r="M286" s="240">
        <f>SUM(M287:M290)</f>
        <v>408625470</v>
      </c>
    </row>
    <row r="287" spans="1:13" ht="39" x14ac:dyDescent="0.15">
      <c r="A287" s="260"/>
      <c r="B287" s="261"/>
      <c r="C287" s="261"/>
      <c r="D287" s="261"/>
      <c r="E287" s="262"/>
      <c r="F287" s="230"/>
      <c r="G287" s="233"/>
      <c r="H287" s="233"/>
      <c r="I287" s="230"/>
      <c r="J287" s="263"/>
      <c r="K287" s="239" t="s">
        <v>568</v>
      </c>
      <c r="L287" s="369" t="s">
        <v>696</v>
      </c>
      <c r="M287" s="240">
        <v>78642400</v>
      </c>
    </row>
    <row r="288" spans="1:13" ht="341.25" x14ac:dyDescent="0.15">
      <c r="A288" s="260"/>
      <c r="B288" s="261"/>
      <c r="C288" s="261"/>
      <c r="D288" s="261"/>
      <c r="E288" s="491"/>
      <c r="F288" s="497"/>
      <c r="G288" s="242"/>
      <c r="H288" s="238"/>
      <c r="I288" s="497"/>
      <c r="J288" s="331"/>
      <c r="K288" s="239" t="s">
        <v>569</v>
      </c>
      <c r="L288" s="369" t="s">
        <v>570</v>
      </c>
      <c r="M288" s="237">
        <v>182881</v>
      </c>
    </row>
    <row r="289" spans="1:13" ht="195" x14ac:dyDescent="0.15">
      <c r="A289" s="260"/>
      <c r="B289" s="261"/>
      <c r="C289" s="261"/>
      <c r="D289" s="261"/>
      <c r="E289" s="262"/>
      <c r="F289" s="230"/>
      <c r="G289" s="233"/>
      <c r="H289" s="233"/>
      <c r="I289" s="230"/>
      <c r="J289" s="263"/>
      <c r="K289" s="239" t="s">
        <v>571</v>
      </c>
      <c r="L289" s="369" t="s">
        <v>617</v>
      </c>
      <c r="M289" s="240">
        <v>324779902</v>
      </c>
    </row>
    <row r="290" spans="1:13" ht="87.75" x14ac:dyDescent="0.15">
      <c r="A290" s="260"/>
      <c r="B290" s="261"/>
      <c r="C290" s="261"/>
      <c r="D290" s="261"/>
      <c r="E290" s="262"/>
      <c r="F290" s="230"/>
      <c r="G290" s="233"/>
      <c r="H290" s="233"/>
      <c r="I290" s="230"/>
      <c r="J290" s="263"/>
      <c r="K290" s="239" t="s">
        <v>572</v>
      </c>
      <c r="L290" s="369" t="s">
        <v>694</v>
      </c>
      <c r="M290" s="240">
        <v>5020287</v>
      </c>
    </row>
    <row r="291" spans="1:13" ht="21" customHeight="1" x14ac:dyDescent="0.15">
      <c r="A291" s="260"/>
      <c r="B291" s="261"/>
      <c r="C291" s="261"/>
      <c r="D291" s="232"/>
      <c r="E291" s="230">
        <v>712</v>
      </c>
      <c r="F291" s="230" t="s">
        <v>107</v>
      </c>
      <c r="G291" s="233">
        <v>486647292</v>
      </c>
      <c r="H291" s="233">
        <f>M291</f>
        <v>486647292</v>
      </c>
      <c r="I291" s="492">
        <f>H291-G291</f>
        <v>0</v>
      </c>
      <c r="J291" s="227">
        <f>H291/G291*100</f>
        <v>100</v>
      </c>
      <c r="K291" s="578" t="s">
        <v>188</v>
      </c>
      <c r="L291" s="578"/>
      <c r="M291" s="240">
        <f>SUM(M292:M296)</f>
        <v>486647292</v>
      </c>
    </row>
    <row r="292" spans="1:13" ht="39" x14ac:dyDescent="0.15">
      <c r="A292" s="260"/>
      <c r="B292" s="261"/>
      <c r="C292" s="261"/>
      <c r="D292" s="232"/>
      <c r="E292" s="230"/>
      <c r="F292" s="230"/>
      <c r="G292" s="363"/>
      <c r="H292" s="363"/>
      <c r="I292" s="230"/>
      <c r="J292" s="234"/>
      <c r="K292" s="495" t="s">
        <v>489</v>
      </c>
      <c r="L292" s="369" t="s">
        <v>496</v>
      </c>
      <c r="M292" s="240">
        <v>23530530</v>
      </c>
    </row>
    <row r="293" spans="1:13" ht="312" x14ac:dyDescent="0.15">
      <c r="A293" s="260"/>
      <c r="B293" s="261"/>
      <c r="C293" s="261"/>
      <c r="D293" s="232"/>
      <c r="E293" s="232"/>
      <c r="F293" s="232"/>
      <c r="G293" s="336"/>
      <c r="H293" s="336"/>
      <c r="I293" s="257"/>
      <c r="J293" s="321"/>
      <c r="K293" s="239" t="s">
        <v>488</v>
      </c>
      <c r="L293" s="369" t="s">
        <v>490</v>
      </c>
      <c r="M293" s="237">
        <v>119786</v>
      </c>
    </row>
    <row r="294" spans="1:13" ht="24.95" customHeight="1" x14ac:dyDescent="0.15">
      <c r="A294" s="342"/>
      <c r="B294" s="343"/>
      <c r="C294" s="261"/>
      <c r="D294" s="338"/>
      <c r="E294" s="232"/>
      <c r="F294" s="338"/>
      <c r="G294" s="386"/>
      <c r="H294" s="386"/>
      <c r="I294" s="232"/>
      <c r="J294" s="321"/>
      <c r="K294" s="370" t="s">
        <v>485</v>
      </c>
      <c r="L294" s="369" t="s">
        <v>484</v>
      </c>
      <c r="M294" s="240">
        <v>36</v>
      </c>
    </row>
    <row r="295" spans="1:13" ht="204.75" x14ac:dyDescent="0.15">
      <c r="A295" s="342"/>
      <c r="B295" s="343"/>
      <c r="C295" s="261"/>
      <c r="D295" s="338"/>
      <c r="E295" s="232"/>
      <c r="F295" s="338"/>
      <c r="G295" s="386"/>
      <c r="H295" s="386"/>
      <c r="I295" s="232"/>
      <c r="J295" s="321"/>
      <c r="K295" s="239" t="s">
        <v>487</v>
      </c>
      <c r="L295" s="369" t="s">
        <v>426</v>
      </c>
      <c r="M295" s="240">
        <v>403026940</v>
      </c>
    </row>
    <row r="296" spans="1:13" ht="30" thickBot="1" x14ac:dyDescent="0.2">
      <c r="A296" s="365"/>
      <c r="B296" s="428"/>
      <c r="C296" s="428"/>
      <c r="D296" s="429"/>
      <c r="E296" s="372"/>
      <c r="F296" s="430"/>
      <c r="G296" s="445"/>
      <c r="H296" s="446"/>
      <c r="I296" s="372"/>
      <c r="J296" s="431"/>
      <c r="K296" s="374" t="s">
        <v>486</v>
      </c>
      <c r="L296" s="432" t="s">
        <v>427</v>
      </c>
      <c r="M296" s="376">
        <v>59970000</v>
      </c>
    </row>
    <row r="297" spans="1:13" x14ac:dyDescent="0.15">
      <c r="G297" s="377"/>
      <c r="H297" s="377"/>
      <c r="M297" s="427"/>
    </row>
    <row r="298" spans="1:13" x14ac:dyDescent="0.15">
      <c r="G298" s="377"/>
      <c r="H298" s="377"/>
    </row>
    <row r="299" spans="1:13" x14ac:dyDescent="0.15">
      <c r="G299" s="377"/>
      <c r="H299" s="377"/>
    </row>
    <row r="300" spans="1:13" x14ac:dyDescent="0.15">
      <c r="G300" s="377"/>
      <c r="H300" s="377"/>
    </row>
    <row r="301" spans="1:13" x14ac:dyDescent="0.15">
      <c r="G301" s="377"/>
      <c r="H301" s="377"/>
    </row>
    <row r="302" spans="1:13" x14ac:dyDescent="0.15">
      <c r="G302" s="377"/>
      <c r="H302" s="377"/>
    </row>
    <row r="303" spans="1:13" x14ac:dyDescent="0.15">
      <c r="G303" s="377"/>
      <c r="H303" s="377"/>
    </row>
    <row r="304" spans="1:13" x14ac:dyDescent="0.15">
      <c r="G304" s="377"/>
      <c r="H304" s="377"/>
    </row>
    <row r="305" spans="7:8" x14ac:dyDescent="0.15">
      <c r="G305" s="377"/>
      <c r="H305" s="377"/>
    </row>
    <row r="306" spans="7:8" x14ac:dyDescent="0.15">
      <c r="G306" s="377"/>
      <c r="H306" s="377"/>
    </row>
    <row r="307" spans="7:8" x14ac:dyDescent="0.15">
      <c r="G307" s="377"/>
      <c r="H307" s="377"/>
    </row>
    <row r="308" spans="7:8" x14ac:dyDescent="0.15">
      <c r="G308" s="377"/>
      <c r="H308" s="377"/>
    </row>
    <row r="309" spans="7:8" x14ac:dyDescent="0.15">
      <c r="G309" s="377"/>
      <c r="H309" s="377"/>
    </row>
    <row r="310" spans="7:8" x14ac:dyDescent="0.15">
      <c r="G310" s="377"/>
      <c r="H310" s="377"/>
    </row>
    <row r="311" spans="7:8" x14ac:dyDescent="0.15">
      <c r="G311" s="377"/>
      <c r="H311" s="377"/>
    </row>
    <row r="312" spans="7:8" x14ac:dyDescent="0.15">
      <c r="G312" s="377"/>
      <c r="H312" s="377"/>
    </row>
    <row r="313" spans="7:8" x14ac:dyDescent="0.15">
      <c r="G313" s="377"/>
      <c r="H313" s="377"/>
    </row>
    <row r="314" spans="7:8" x14ac:dyDescent="0.15">
      <c r="G314" s="377"/>
      <c r="H314" s="377"/>
    </row>
    <row r="315" spans="7:8" x14ac:dyDescent="0.15">
      <c r="G315" s="377"/>
      <c r="H315" s="377"/>
    </row>
    <row r="316" spans="7:8" x14ac:dyDescent="0.15">
      <c r="G316" s="377"/>
      <c r="H316" s="377"/>
    </row>
    <row r="317" spans="7:8" x14ac:dyDescent="0.15">
      <c r="G317" s="377"/>
      <c r="H317" s="377"/>
    </row>
    <row r="318" spans="7:8" x14ac:dyDescent="0.15">
      <c r="G318" s="377"/>
      <c r="H318" s="377"/>
    </row>
    <row r="319" spans="7:8" x14ac:dyDescent="0.15">
      <c r="G319" s="377"/>
      <c r="H319" s="377"/>
    </row>
    <row r="320" spans="7:8" x14ac:dyDescent="0.15">
      <c r="G320" s="377"/>
      <c r="H320" s="377"/>
    </row>
    <row r="321" spans="7:8" x14ac:dyDescent="0.15">
      <c r="G321" s="377"/>
      <c r="H321" s="377"/>
    </row>
  </sheetData>
  <mergeCells count="61">
    <mergeCell ref="E285:F285"/>
    <mergeCell ref="K285:L285"/>
    <mergeCell ref="K286:L286"/>
    <mergeCell ref="K291:L291"/>
    <mergeCell ref="K246:L246"/>
    <mergeCell ref="K254:L254"/>
    <mergeCell ref="K261:L261"/>
    <mergeCell ref="K269:L269"/>
    <mergeCell ref="K274:L274"/>
    <mergeCell ref="E281:F281"/>
    <mergeCell ref="K281:L281"/>
    <mergeCell ref="K238:L238"/>
    <mergeCell ref="K141:L141"/>
    <mergeCell ref="K150:L150"/>
    <mergeCell ref="K166:L166"/>
    <mergeCell ref="K174:L174"/>
    <mergeCell ref="K183:L183"/>
    <mergeCell ref="K192:L192"/>
    <mergeCell ref="K200:L200"/>
    <mergeCell ref="K209:L209"/>
    <mergeCell ref="K218:L218"/>
    <mergeCell ref="K226:L226"/>
    <mergeCell ref="K232:L232"/>
    <mergeCell ref="K138:L138"/>
    <mergeCell ref="C73:F73"/>
    <mergeCell ref="K73:L73"/>
    <mergeCell ref="K74:L74"/>
    <mergeCell ref="K80:L80"/>
    <mergeCell ref="K90:L90"/>
    <mergeCell ref="K99:L99"/>
    <mergeCell ref="K106:L106"/>
    <mergeCell ref="K114:L114"/>
    <mergeCell ref="K123:L123"/>
    <mergeCell ref="K127:L127"/>
    <mergeCell ref="K133:L133"/>
    <mergeCell ref="K49:L49"/>
    <mergeCell ref="K52:L52"/>
    <mergeCell ref="K58:L58"/>
    <mergeCell ref="K66:L66"/>
    <mergeCell ref="E69:F69"/>
    <mergeCell ref="K69:L69"/>
    <mergeCell ref="K15:L15"/>
    <mergeCell ref="K36:L36"/>
    <mergeCell ref="E43:F43"/>
    <mergeCell ref="K43:L43"/>
    <mergeCell ref="E47:F47"/>
    <mergeCell ref="K47:L47"/>
    <mergeCell ref="K9:L9"/>
    <mergeCell ref="A1:M1"/>
    <mergeCell ref="A2:B2"/>
    <mergeCell ref="L3:M3"/>
    <mergeCell ref="A4:B5"/>
    <mergeCell ref="C4:D5"/>
    <mergeCell ref="E4:F5"/>
    <mergeCell ref="I4:J4"/>
    <mergeCell ref="K4:M4"/>
    <mergeCell ref="A6:F6"/>
    <mergeCell ref="D7:F7"/>
    <mergeCell ref="K7:L7"/>
    <mergeCell ref="E8:F8"/>
    <mergeCell ref="K8:L8"/>
  </mergeCells>
  <phoneticPr fontId="2" type="noConversion"/>
  <printOptions horizontalCentered="1"/>
  <pageMargins left="0.39370078740157483" right="0.39370078740157483" top="0.59055118110236227" bottom="0.59055118110236227" header="0.31496062992125984" footer="0.31496062992125984"/>
  <pageSetup paperSize="9" scale="50" fitToHeight="0" orientation="portrait" r:id="rId1"/>
  <headerFooter alignWithMargins="0">
    <oddFooter>&amp;C- &amp;P -</oddFooter>
  </headerFooter>
  <rowBreaks count="6" manualBreakCount="6">
    <brk id="46" max="12" man="1"/>
    <brk id="98" max="12" man="1"/>
    <brk id="149" max="12" man="1"/>
    <brk id="199" max="12" man="1"/>
    <brk id="237" max="12" man="1"/>
    <brk id="284" max="12"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V95"/>
  <sheetViews>
    <sheetView view="pageBreakPreview" zoomScaleSheetLayoutView="100" workbookViewId="0">
      <pane xSplit="4" ySplit="7" topLeftCell="I8" activePane="bottomRight" state="frozen"/>
      <selection activeCell="I16" sqref="I16"/>
      <selection pane="topRight" activeCell="I16" sqref="I16"/>
      <selection pane="bottomLeft" activeCell="I16" sqref="I16"/>
      <selection pane="bottomRight" activeCell="Q10" sqref="Q10"/>
    </sheetView>
  </sheetViews>
  <sheetFormatPr defaultRowHeight="13.5" x14ac:dyDescent="0.15"/>
  <cols>
    <col min="1" max="1" width="5.6640625" style="2" customWidth="1"/>
    <col min="2" max="2" width="8" style="2" bestFit="1" customWidth="1"/>
    <col min="3" max="3" width="14.88671875" style="2" bestFit="1" customWidth="1"/>
    <col min="4" max="4" width="10.77734375" style="2" customWidth="1"/>
    <col min="5" max="5" width="9.88671875" style="2" bestFit="1" customWidth="1"/>
    <col min="6" max="6" width="7.77734375" style="2" bestFit="1" customWidth="1"/>
    <col min="7" max="7" width="8.109375" style="2" bestFit="1" customWidth="1"/>
    <col min="8" max="8" width="8.77734375" style="2" bestFit="1" customWidth="1"/>
    <col min="9" max="9" width="8.109375" style="2" bestFit="1" customWidth="1"/>
    <col min="10" max="10" width="7.5546875" style="2" bestFit="1" customWidth="1"/>
    <col min="11" max="11" width="7.5546875" style="2" customWidth="1"/>
    <col min="12" max="12" width="8.109375" style="2" bestFit="1" customWidth="1"/>
    <col min="13" max="13" width="9.6640625" style="2" bestFit="1" customWidth="1"/>
    <col min="14" max="14" width="6.109375" style="2" bestFit="1" customWidth="1"/>
    <col min="15" max="15" width="8.88671875" style="57"/>
    <col min="16" max="16" width="8.88671875" style="2"/>
    <col min="17" max="17" width="9.21875" style="2" bestFit="1" customWidth="1"/>
    <col min="18" max="16384" width="8.88671875" style="2"/>
  </cols>
  <sheetData>
    <row r="1" spans="1:18" ht="45" customHeight="1" x14ac:dyDescent="0.15">
      <c r="A1" s="589" t="str">
        <f>'세입 내역★'!A1</f>
        <v>2021년 연제시니어클럽 3차추경 세입세출예산서</v>
      </c>
      <c r="B1" s="589"/>
      <c r="C1" s="589"/>
      <c r="D1" s="589"/>
      <c r="E1" s="589"/>
      <c r="F1" s="589"/>
      <c r="G1" s="589"/>
      <c r="H1" s="589"/>
      <c r="I1" s="589"/>
      <c r="J1" s="589"/>
      <c r="K1" s="589"/>
      <c r="L1" s="589"/>
      <c r="M1" s="589"/>
      <c r="N1" s="589"/>
    </row>
    <row r="2" spans="1:18" ht="30" customHeight="1" x14ac:dyDescent="0.15">
      <c r="E2" s="590" t="s">
        <v>33</v>
      </c>
      <c r="F2" s="590"/>
      <c r="G2" s="590"/>
      <c r="H2" s="590"/>
      <c r="I2" s="590"/>
      <c r="J2" s="590"/>
      <c r="K2" s="590"/>
      <c r="L2" s="590"/>
      <c r="M2" s="590"/>
      <c r="N2" s="590"/>
    </row>
    <row r="3" spans="1:18" s="4" customFormat="1" ht="14.1" customHeight="1" x14ac:dyDescent="0.15">
      <c r="A3" s="591" t="s">
        <v>77</v>
      </c>
      <c r="B3" s="592"/>
      <c r="C3" s="592"/>
      <c r="D3" s="593"/>
      <c r="E3" s="594" t="s">
        <v>78</v>
      </c>
      <c r="F3" s="594"/>
      <c r="G3" s="594"/>
      <c r="H3" s="594"/>
      <c r="I3" s="594"/>
      <c r="J3" s="595"/>
      <c r="K3" s="595"/>
      <c r="L3" s="595"/>
      <c r="M3" s="595"/>
      <c r="N3" s="596"/>
      <c r="O3" s="58"/>
    </row>
    <row r="4" spans="1:18" s="11" customFormat="1" ht="21.75" thickBot="1" x14ac:dyDescent="0.2">
      <c r="A4" s="5" t="s">
        <v>36</v>
      </c>
      <c r="B4" s="6" t="s">
        <v>37</v>
      </c>
      <c r="C4" s="6" t="s">
        <v>38</v>
      </c>
      <c r="D4" s="7" t="e">
        <f>'세입 내역★'!#REF!</f>
        <v>#REF!</v>
      </c>
      <c r="E4" s="8" t="s">
        <v>79</v>
      </c>
      <c r="F4" s="8" t="s">
        <v>76</v>
      </c>
      <c r="G4" s="8" t="s">
        <v>80</v>
      </c>
      <c r="H4" s="8" t="s">
        <v>92</v>
      </c>
      <c r="I4" s="8" t="s">
        <v>8</v>
      </c>
      <c r="J4" s="9" t="s">
        <v>35</v>
      </c>
      <c r="K4" s="10" t="s">
        <v>56</v>
      </c>
      <c r="L4" s="10" t="s">
        <v>69</v>
      </c>
      <c r="M4" s="10" t="s">
        <v>70</v>
      </c>
      <c r="N4" s="86" t="s">
        <v>52</v>
      </c>
      <c r="O4" s="60" t="e">
        <f>E5+F5+G5+H5+K5</f>
        <v>#REF!</v>
      </c>
      <c r="P4" s="98" t="e">
        <f>I5+J5+N5</f>
        <v>#REF!</v>
      </c>
      <c r="Q4" s="98" t="e">
        <f>L5+M5</f>
        <v>#REF!</v>
      </c>
    </row>
    <row r="5" spans="1:18" s="11" customFormat="1" ht="14.1" customHeight="1" thickTop="1" x14ac:dyDescent="0.15">
      <c r="A5" s="597" t="s">
        <v>81</v>
      </c>
      <c r="B5" s="598"/>
      <c r="C5" s="599"/>
      <c r="D5" s="62" t="e">
        <f>SUM(E5:N5)</f>
        <v>#REF!</v>
      </c>
      <c r="E5" s="63" t="e">
        <f>'세입 내역★'!#REF!+'세입 내역★'!#REF!</f>
        <v>#REF!</v>
      </c>
      <c r="F5" s="63" t="e">
        <f>'세입 내역★'!#REF!</f>
        <v>#REF!</v>
      </c>
      <c r="G5" s="63" t="e">
        <f>'세입 내역★'!#REF!+'세입 내역★'!#REF!+'세입 내역★'!#REF!+'세입 내역★'!#REF!</f>
        <v>#REF!</v>
      </c>
      <c r="H5" s="63" t="e">
        <f>'세입 내역★'!#REF!</f>
        <v>#REF!</v>
      </c>
      <c r="I5" s="63" t="e">
        <f>'세입 내역★'!#REF!</f>
        <v>#REF!</v>
      </c>
      <c r="J5" s="64" t="e">
        <f>'세입 내역★'!#REF!</f>
        <v>#REF!</v>
      </c>
      <c r="K5" s="64" t="e">
        <f>'세입 내역★'!#REF!</f>
        <v>#REF!</v>
      </c>
      <c r="L5" s="65" t="e">
        <f>'세입 내역★'!#REF!+'세입 내역★'!M80</f>
        <v>#REF!</v>
      </c>
      <c r="M5" s="65" t="e">
        <f>'세입 내역★'!#REF!+'세입 내역★'!#REF!</f>
        <v>#REF!</v>
      </c>
      <c r="N5" s="87" t="e">
        <f>'세입 내역★'!#REF!+'세입 내역★'!#REF!</f>
        <v>#REF!</v>
      </c>
      <c r="O5" s="59"/>
    </row>
    <row r="6" spans="1:18" s="11" customFormat="1" ht="14.1" customHeight="1" x14ac:dyDescent="0.15">
      <c r="A6" s="600" t="s">
        <v>82</v>
      </c>
      <c r="B6" s="601"/>
      <c r="C6" s="602"/>
      <c r="D6" s="66" t="e">
        <f>SUM(E6:N6)</f>
        <v>#REF!</v>
      </c>
      <c r="E6" s="67" t="e">
        <f t="shared" ref="E6:N6" si="0">E5-E7</f>
        <v>#REF!</v>
      </c>
      <c r="F6" s="68" t="e">
        <f t="shared" si="0"/>
        <v>#REF!</v>
      </c>
      <c r="G6" s="68" t="e">
        <f t="shared" si="0"/>
        <v>#REF!</v>
      </c>
      <c r="H6" s="68" t="e">
        <f t="shared" si="0"/>
        <v>#REF!</v>
      </c>
      <c r="I6" s="68" t="e">
        <f t="shared" si="0"/>
        <v>#REF!</v>
      </c>
      <c r="J6" s="69" t="e">
        <f t="shared" si="0"/>
        <v>#REF!</v>
      </c>
      <c r="K6" s="69" t="e">
        <f t="shared" si="0"/>
        <v>#REF!</v>
      </c>
      <c r="L6" s="70" t="e">
        <f t="shared" si="0"/>
        <v>#REF!</v>
      </c>
      <c r="M6" s="70" t="e">
        <f t="shared" si="0"/>
        <v>#REF!</v>
      </c>
      <c r="N6" s="88" t="e">
        <f t="shared" si="0"/>
        <v>#REF!</v>
      </c>
      <c r="O6" s="60"/>
    </row>
    <row r="7" spans="1:18" s="4" customFormat="1" ht="14.1" customHeight="1" x14ac:dyDescent="0.15">
      <c r="A7" s="581" t="s">
        <v>83</v>
      </c>
      <c r="B7" s="582"/>
      <c r="C7" s="583"/>
      <c r="D7" s="71" t="e">
        <f>D9+D16+D20+D28+D32+D91+D92</f>
        <v>#REF!</v>
      </c>
      <c r="E7" s="72" t="e">
        <f t="shared" ref="E7:M7" si="1">E9+E16+E20+E28+E32+E91+E92</f>
        <v>#REF!</v>
      </c>
      <c r="F7" s="73" t="e">
        <f t="shared" si="1"/>
        <v>#REF!</v>
      </c>
      <c r="G7" s="73" t="e">
        <f t="shared" si="1"/>
        <v>#REF!</v>
      </c>
      <c r="H7" s="73" t="e">
        <f t="shared" si="1"/>
        <v>#REF!</v>
      </c>
      <c r="I7" s="73" t="e">
        <f t="shared" si="1"/>
        <v>#REF!</v>
      </c>
      <c r="J7" s="74" t="e">
        <f t="shared" si="1"/>
        <v>#REF!</v>
      </c>
      <c r="K7" s="74" t="e">
        <f t="shared" si="1"/>
        <v>#REF!</v>
      </c>
      <c r="L7" s="75" t="e">
        <f t="shared" si="1"/>
        <v>#REF!</v>
      </c>
      <c r="M7" s="75" t="e">
        <f t="shared" si="1"/>
        <v>#REF!</v>
      </c>
      <c r="N7" s="89">
        <f>N9+N16+N20+N28+N32+N91+N92</f>
        <v>1519</v>
      </c>
      <c r="O7" s="85" t="s">
        <v>87</v>
      </c>
    </row>
    <row r="8" spans="1:18" s="3" customFormat="1" ht="14.1" customHeight="1" x14ac:dyDescent="0.15">
      <c r="A8" s="12" t="s">
        <v>18</v>
      </c>
      <c r="B8" s="584" t="s">
        <v>34</v>
      </c>
      <c r="C8" s="585"/>
      <c r="D8" s="45" t="e">
        <f t="shared" ref="D8:M8" si="2">D9+D16+D20</f>
        <v>#REF!</v>
      </c>
      <c r="E8" s="46" t="e">
        <f t="shared" si="2"/>
        <v>#REF!</v>
      </c>
      <c r="F8" s="47">
        <f t="shared" si="2"/>
        <v>0</v>
      </c>
      <c r="G8" s="48">
        <f t="shared" si="2"/>
        <v>0</v>
      </c>
      <c r="H8" s="48">
        <f t="shared" si="2"/>
        <v>0</v>
      </c>
      <c r="I8" s="48" t="e">
        <f t="shared" si="2"/>
        <v>#REF!</v>
      </c>
      <c r="J8" s="48">
        <f t="shared" si="2"/>
        <v>1186</v>
      </c>
      <c r="K8" s="48"/>
      <c r="L8" s="48">
        <f t="shared" si="2"/>
        <v>0</v>
      </c>
      <c r="M8" s="49">
        <f t="shared" si="2"/>
        <v>17212</v>
      </c>
      <c r="N8" s="90">
        <f>N9+N16+N20</f>
        <v>1198</v>
      </c>
      <c r="O8" s="61" t="e">
        <f t="shared" ref="O8:O43" si="3">D8-SUM(E8:N8)</f>
        <v>#REF!</v>
      </c>
    </row>
    <row r="9" spans="1:18" s="3" customFormat="1" ht="14.1" customHeight="1" x14ac:dyDescent="0.15">
      <c r="A9" s="13"/>
      <c r="B9" s="14" t="s">
        <v>19</v>
      </c>
      <c r="C9" s="15" t="s">
        <v>2</v>
      </c>
      <c r="D9" s="16" t="e">
        <f>SUM(D10:D15)</f>
        <v>#REF!</v>
      </c>
      <c r="E9" s="17" t="e">
        <f t="shared" ref="E9:N9" si="4">SUM(E10:E15)</f>
        <v>#REF!</v>
      </c>
      <c r="F9" s="18">
        <f t="shared" si="4"/>
        <v>0</v>
      </c>
      <c r="G9" s="19">
        <f t="shared" si="4"/>
        <v>0</v>
      </c>
      <c r="H9" s="19">
        <f t="shared" si="4"/>
        <v>0</v>
      </c>
      <c r="I9" s="19">
        <f t="shared" si="4"/>
        <v>5061</v>
      </c>
      <c r="J9" s="19">
        <f t="shared" si="4"/>
        <v>0</v>
      </c>
      <c r="K9" s="19"/>
      <c r="L9" s="19">
        <f t="shared" si="4"/>
        <v>0</v>
      </c>
      <c r="M9" s="20">
        <f t="shared" si="4"/>
        <v>3600</v>
      </c>
      <c r="N9" s="91">
        <f t="shared" si="4"/>
        <v>0</v>
      </c>
      <c r="O9" s="61" t="e">
        <f t="shared" si="3"/>
        <v>#REF!</v>
      </c>
    </row>
    <row r="10" spans="1:18" s="3" customFormat="1" ht="14.1" customHeight="1" x14ac:dyDescent="0.15">
      <c r="A10" s="13"/>
      <c r="B10" s="21" t="e">
        <f>(D9-D15)/E5</f>
        <v>#REF!</v>
      </c>
      <c r="C10" s="22" t="s">
        <v>61</v>
      </c>
      <c r="D10" s="23" t="e">
        <f>'세입 내역★'!#REF!</f>
        <v>#REF!</v>
      </c>
      <c r="E10" s="78">
        <v>262430</v>
      </c>
      <c r="F10" s="103"/>
      <c r="G10" s="99"/>
      <c r="H10" s="99"/>
      <c r="I10" s="99"/>
      <c r="J10" s="99"/>
      <c r="K10" s="99"/>
      <c r="L10" s="99"/>
      <c r="M10" s="101"/>
      <c r="N10" s="104"/>
      <c r="O10" s="61" t="e">
        <f>D10-SUM(E10:N10)</f>
        <v>#REF!</v>
      </c>
      <c r="P10" s="105"/>
      <c r="Q10" s="3" t="s">
        <v>101</v>
      </c>
    </row>
    <row r="11" spans="1:18" s="3" customFormat="1" ht="14.1" customHeight="1" x14ac:dyDescent="0.15">
      <c r="A11" s="13"/>
      <c r="B11" s="24"/>
      <c r="C11" s="22" t="s">
        <v>64</v>
      </c>
      <c r="D11" s="23" t="e">
        <f>'세입 내역★'!#REF!</f>
        <v>#REF!</v>
      </c>
      <c r="E11" s="78"/>
      <c r="F11" s="79"/>
      <c r="G11" s="76"/>
      <c r="H11" s="76"/>
      <c r="I11" s="76"/>
      <c r="J11" s="76"/>
      <c r="K11" s="76"/>
      <c r="L11" s="76"/>
      <c r="M11" s="77">
        <v>3600</v>
      </c>
      <c r="N11" s="92"/>
      <c r="O11" s="61" t="e">
        <f>D11-SUM(E11:N11)</f>
        <v>#REF!</v>
      </c>
      <c r="Q11" s="3" t="s">
        <v>102</v>
      </c>
    </row>
    <row r="12" spans="1:18" s="3" customFormat="1" ht="14.1" customHeight="1" x14ac:dyDescent="0.15">
      <c r="A12" s="13"/>
      <c r="B12" s="102" t="e">
        <f>E9/E5</f>
        <v>#REF!</v>
      </c>
      <c r="C12" s="22" t="s">
        <v>20</v>
      </c>
      <c r="D12" s="23" t="e">
        <f>'세입 내역★'!#REF!</f>
        <v>#REF!</v>
      </c>
      <c r="E12" s="78">
        <v>46694</v>
      </c>
      <c r="F12" s="79"/>
      <c r="G12" s="76"/>
      <c r="H12" s="76"/>
      <c r="I12" s="76"/>
      <c r="J12" s="76"/>
      <c r="K12" s="76"/>
      <c r="L12" s="76"/>
      <c r="M12" s="77"/>
      <c r="N12" s="92"/>
      <c r="O12" s="61" t="e">
        <f t="shared" si="3"/>
        <v>#REF!</v>
      </c>
      <c r="Q12" s="3" t="s">
        <v>103</v>
      </c>
      <c r="R12" s="108"/>
    </row>
    <row r="13" spans="1:18" s="3" customFormat="1" ht="14.1" customHeight="1" x14ac:dyDescent="0.15">
      <c r="A13" s="13"/>
      <c r="B13" s="24"/>
      <c r="C13" s="25" t="s">
        <v>66</v>
      </c>
      <c r="D13" s="23" t="e">
        <f>'세입 내역★'!#REF!</f>
        <v>#REF!</v>
      </c>
      <c r="E13" s="78" t="e">
        <f>D13</f>
        <v>#REF!</v>
      </c>
      <c r="F13" s="79"/>
      <c r="G13" s="76"/>
      <c r="H13" s="76"/>
      <c r="I13" s="76"/>
      <c r="J13" s="76"/>
      <c r="K13" s="76"/>
      <c r="L13" s="76"/>
      <c r="M13" s="77"/>
      <c r="N13" s="92"/>
      <c r="O13" s="61" t="e">
        <f t="shared" si="3"/>
        <v>#REF!</v>
      </c>
      <c r="P13" s="105"/>
      <c r="Q13" s="3" t="s">
        <v>104</v>
      </c>
    </row>
    <row r="14" spans="1:18" s="3" customFormat="1" ht="14.1" customHeight="1" x14ac:dyDescent="0.15">
      <c r="A14" s="13"/>
      <c r="B14" s="24"/>
      <c r="C14" s="22" t="s">
        <v>72</v>
      </c>
      <c r="D14" s="23" t="e">
        <f>'세입 내역★'!#REF!</f>
        <v>#REF!</v>
      </c>
      <c r="E14" s="78" t="e">
        <f>D14</f>
        <v>#REF!</v>
      </c>
      <c r="F14" s="79"/>
      <c r="G14" s="76"/>
      <c r="H14" s="76"/>
      <c r="I14" s="76"/>
      <c r="J14" s="76"/>
      <c r="K14" s="76"/>
      <c r="L14" s="76"/>
      <c r="M14" s="77"/>
      <c r="N14" s="92"/>
      <c r="O14" s="61" t="e">
        <f t="shared" si="3"/>
        <v>#REF!</v>
      </c>
    </row>
    <row r="15" spans="1:18" s="3" customFormat="1" ht="14.1" customHeight="1" x14ac:dyDescent="0.15">
      <c r="A15" s="13"/>
      <c r="B15" s="26"/>
      <c r="C15" s="22" t="s">
        <v>13</v>
      </c>
      <c r="D15" s="23" t="e">
        <f>'세입 내역★'!#REF!</f>
        <v>#REF!</v>
      </c>
      <c r="E15" s="78">
        <v>3439</v>
      </c>
      <c r="F15" s="79"/>
      <c r="G15" s="76"/>
      <c r="H15" s="76"/>
      <c r="I15" s="76">
        <v>5061</v>
      </c>
      <c r="J15" s="76"/>
      <c r="K15" s="76"/>
      <c r="L15" s="76"/>
      <c r="M15" s="77"/>
      <c r="N15" s="92"/>
      <c r="O15" s="61" t="e">
        <f t="shared" si="3"/>
        <v>#REF!</v>
      </c>
    </row>
    <row r="16" spans="1:18" s="3" customFormat="1" ht="14.1" customHeight="1" x14ac:dyDescent="0.15">
      <c r="A16" s="13"/>
      <c r="B16" s="27" t="s">
        <v>21</v>
      </c>
      <c r="C16" s="15" t="s">
        <v>2</v>
      </c>
      <c r="D16" s="28" t="e">
        <f>SUM(D17:D19)</f>
        <v>#REF!</v>
      </c>
      <c r="E16" s="29" t="e">
        <f t="shared" ref="E16:N16" si="5">SUM(E17:E19)</f>
        <v>#REF!</v>
      </c>
      <c r="F16" s="30">
        <f t="shared" si="5"/>
        <v>0</v>
      </c>
      <c r="G16" s="31">
        <f t="shared" si="5"/>
        <v>0</v>
      </c>
      <c r="H16" s="31">
        <f t="shared" si="5"/>
        <v>0</v>
      </c>
      <c r="I16" s="31" t="e">
        <f t="shared" si="5"/>
        <v>#REF!</v>
      </c>
      <c r="J16" s="31">
        <f t="shared" si="5"/>
        <v>0</v>
      </c>
      <c r="K16" s="31"/>
      <c r="L16" s="31">
        <f t="shared" si="5"/>
        <v>0</v>
      </c>
      <c r="M16" s="32">
        <f t="shared" si="5"/>
        <v>0</v>
      </c>
      <c r="N16" s="93">
        <f t="shared" si="5"/>
        <v>0</v>
      </c>
      <c r="O16" s="61" t="e">
        <f t="shared" si="3"/>
        <v>#REF!</v>
      </c>
    </row>
    <row r="17" spans="1:19" s="3" customFormat="1" ht="14.1" customHeight="1" x14ac:dyDescent="0.15">
      <c r="A17" s="13"/>
      <c r="B17" s="24"/>
      <c r="C17" s="22" t="s">
        <v>14</v>
      </c>
      <c r="D17" s="23" t="e">
        <f>'세입 내역★'!#REF!</f>
        <v>#REF!</v>
      </c>
      <c r="E17" s="78" t="e">
        <f>D17</f>
        <v>#REF!</v>
      </c>
      <c r="F17" s="79"/>
      <c r="G17" s="76"/>
      <c r="H17" s="76"/>
      <c r="I17" s="76"/>
      <c r="J17" s="76"/>
      <c r="K17" s="76"/>
      <c r="L17" s="76"/>
      <c r="M17" s="77"/>
      <c r="N17" s="92"/>
      <c r="O17" s="61" t="e">
        <f t="shared" si="3"/>
        <v>#REF!</v>
      </c>
    </row>
    <row r="18" spans="1:19" s="3" customFormat="1" ht="14.1" customHeight="1" x14ac:dyDescent="0.15">
      <c r="A18" s="13"/>
      <c r="B18" s="102"/>
      <c r="C18" s="22" t="s">
        <v>22</v>
      </c>
      <c r="D18" s="23" t="e">
        <f>'세입 내역★'!#REF!</f>
        <v>#REF!</v>
      </c>
      <c r="E18" s="78"/>
      <c r="F18" s="79"/>
      <c r="G18" s="76"/>
      <c r="H18" s="76"/>
      <c r="I18" s="76" t="e">
        <f>D18</f>
        <v>#REF!</v>
      </c>
      <c r="J18" s="76"/>
      <c r="K18" s="76"/>
      <c r="L18" s="76"/>
      <c r="M18" s="77"/>
      <c r="N18" s="92"/>
      <c r="O18" s="61" t="e">
        <f t="shared" si="3"/>
        <v>#REF!</v>
      </c>
    </row>
    <row r="19" spans="1:19" s="3" customFormat="1" ht="14.1" customHeight="1" x14ac:dyDescent="0.15">
      <c r="A19" s="13"/>
      <c r="B19" s="26"/>
      <c r="C19" s="22" t="s">
        <v>15</v>
      </c>
      <c r="D19" s="23" t="e">
        <f>'세입 내역★'!#REF!</f>
        <v>#REF!</v>
      </c>
      <c r="E19" s="78" t="e">
        <f>D19</f>
        <v>#REF!</v>
      </c>
      <c r="F19" s="79"/>
      <c r="G19" s="76"/>
      <c r="H19" s="76"/>
      <c r="I19" s="76"/>
      <c r="J19" s="76"/>
      <c r="K19" s="76"/>
      <c r="L19" s="76"/>
      <c r="M19" s="77"/>
      <c r="N19" s="92"/>
      <c r="O19" s="61" t="e">
        <f t="shared" si="3"/>
        <v>#REF!</v>
      </c>
    </row>
    <row r="20" spans="1:19" s="3" customFormat="1" ht="14.1" customHeight="1" x14ac:dyDescent="0.15">
      <c r="A20" s="13"/>
      <c r="B20" s="27" t="s">
        <v>23</v>
      </c>
      <c r="C20" s="15" t="s">
        <v>2</v>
      </c>
      <c r="D20" s="28" t="e">
        <f>SUM(D21:D27)</f>
        <v>#REF!</v>
      </c>
      <c r="E20" s="29" t="e">
        <f t="shared" ref="E20:N20" si="6">SUM(E21:E27)</f>
        <v>#REF!</v>
      </c>
      <c r="F20" s="30">
        <f t="shared" si="6"/>
        <v>0</v>
      </c>
      <c r="G20" s="31">
        <f t="shared" si="6"/>
        <v>0</v>
      </c>
      <c r="H20" s="31">
        <f t="shared" si="6"/>
        <v>0</v>
      </c>
      <c r="I20" s="31">
        <f t="shared" si="6"/>
        <v>4939</v>
      </c>
      <c r="J20" s="31">
        <f t="shared" si="6"/>
        <v>1186</v>
      </c>
      <c r="K20" s="31"/>
      <c r="L20" s="31">
        <f t="shared" si="6"/>
        <v>0</v>
      </c>
      <c r="M20" s="32">
        <f t="shared" si="6"/>
        <v>13612</v>
      </c>
      <c r="N20" s="93">
        <f t="shared" si="6"/>
        <v>1198</v>
      </c>
      <c r="O20" s="61" t="e">
        <f t="shared" si="3"/>
        <v>#REF!</v>
      </c>
    </row>
    <row r="21" spans="1:19" s="3" customFormat="1" ht="14.1" customHeight="1" x14ac:dyDescent="0.15">
      <c r="A21" s="13"/>
      <c r="B21" s="24"/>
      <c r="C21" s="22" t="s">
        <v>24</v>
      </c>
      <c r="D21" s="23" t="e">
        <f>'세입 내역★'!#REF!</f>
        <v>#REF!</v>
      </c>
      <c r="E21" s="78" t="e">
        <f>D21-M21</f>
        <v>#REF!</v>
      </c>
      <c r="F21" s="79"/>
      <c r="G21" s="76"/>
      <c r="H21" s="76"/>
      <c r="I21" s="76"/>
      <c r="J21" s="76"/>
      <c r="K21" s="76"/>
      <c r="L21" s="76"/>
      <c r="M21" s="77"/>
      <c r="N21" s="92"/>
      <c r="O21" s="61" t="e">
        <f t="shared" si="3"/>
        <v>#REF!</v>
      </c>
      <c r="P21" s="3" t="s">
        <v>84</v>
      </c>
    </row>
    <row r="22" spans="1:19" s="3" customFormat="1" ht="14.1" customHeight="1" x14ac:dyDescent="0.15">
      <c r="A22" s="13"/>
      <c r="B22" s="102" t="e">
        <f>(E16+E20+E28)/'세입 내역★'!#REF!</f>
        <v>#REF!</v>
      </c>
      <c r="C22" s="22" t="s">
        <v>57</v>
      </c>
      <c r="D22" s="23" t="e">
        <f>'세입 내역★'!#REF!</f>
        <v>#REF!</v>
      </c>
      <c r="E22" s="78">
        <v>4495</v>
      </c>
      <c r="F22" s="79"/>
      <c r="G22" s="76"/>
      <c r="H22" s="76"/>
      <c r="I22" s="76"/>
      <c r="J22" s="99">
        <v>1186</v>
      </c>
      <c r="K22" s="110"/>
      <c r="L22" s="110"/>
      <c r="M22" s="101">
        <v>3838</v>
      </c>
      <c r="N22" s="111">
        <v>1198</v>
      </c>
      <c r="O22" s="61" t="e">
        <f t="shared" si="3"/>
        <v>#REF!</v>
      </c>
      <c r="P22" s="105"/>
      <c r="Q22" s="105"/>
      <c r="R22" s="105"/>
      <c r="S22" s="105"/>
    </row>
    <row r="23" spans="1:19" s="3" customFormat="1" ht="14.1" customHeight="1" x14ac:dyDescent="0.15">
      <c r="A23" s="13"/>
      <c r="B23" s="24"/>
      <c r="C23" s="22" t="s">
        <v>25</v>
      </c>
      <c r="D23" s="23" t="e">
        <f>'세입 내역★'!#REF!</f>
        <v>#REF!</v>
      </c>
      <c r="E23" s="78">
        <v>4546</v>
      </c>
      <c r="F23" s="79"/>
      <c r="G23" s="76"/>
      <c r="H23" s="76"/>
      <c r="I23" s="76">
        <v>2371</v>
      </c>
      <c r="J23" s="76"/>
      <c r="K23" s="76"/>
      <c r="L23" s="76"/>
      <c r="M23" s="101">
        <v>9274</v>
      </c>
      <c r="N23" s="92"/>
      <c r="O23" s="61" t="e">
        <f t="shared" si="3"/>
        <v>#REF!</v>
      </c>
      <c r="P23" s="108"/>
      <c r="Q23" s="105"/>
      <c r="R23" s="105"/>
      <c r="S23" s="105"/>
    </row>
    <row r="24" spans="1:19" s="3" customFormat="1" ht="14.1" customHeight="1" x14ac:dyDescent="0.15">
      <c r="A24" s="13"/>
      <c r="B24" s="24"/>
      <c r="C24" s="22" t="s">
        <v>26</v>
      </c>
      <c r="D24" s="23" t="e">
        <f>'세입 내역★'!#REF!</f>
        <v>#REF!</v>
      </c>
      <c r="E24" s="78">
        <v>9132</v>
      </c>
      <c r="F24" s="79"/>
      <c r="G24" s="76"/>
      <c r="H24" s="76"/>
      <c r="I24" s="76">
        <v>2568</v>
      </c>
      <c r="J24" s="76"/>
      <c r="K24" s="76"/>
      <c r="L24" s="76"/>
      <c r="M24" s="77"/>
      <c r="N24" s="92"/>
      <c r="O24" s="61" t="e">
        <f t="shared" si="3"/>
        <v>#REF!</v>
      </c>
      <c r="Q24" s="107"/>
      <c r="S24" s="105"/>
    </row>
    <row r="25" spans="1:19" s="3" customFormat="1" ht="14.1" customHeight="1" x14ac:dyDescent="0.15">
      <c r="A25" s="13"/>
      <c r="B25" s="24"/>
      <c r="C25" s="33" t="s">
        <v>58</v>
      </c>
      <c r="D25" s="23" t="e">
        <f>'세입 내역★'!#REF!</f>
        <v>#REF!</v>
      </c>
      <c r="E25" s="78">
        <v>3000</v>
      </c>
      <c r="F25" s="79"/>
      <c r="G25" s="76"/>
      <c r="H25" s="76"/>
      <c r="I25" s="76"/>
      <c r="J25" s="76"/>
      <c r="K25" s="76"/>
      <c r="L25" s="76"/>
      <c r="M25" s="77">
        <v>500</v>
      </c>
      <c r="N25" s="92"/>
      <c r="O25" s="61" t="e">
        <f t="shared" si="3"/>
        <v>#REF!</v>
      </c>
      <c r="P25" s="108"/>
      <c r="Q25" s="105"/>
      <c r="R25" s="105"/>
      <c r="S25" s="105"/>
    </row>
    <row r="26" spans="1:19" s="3" customFormat="1" ht="14.1" customHeight="1" x14ac:dyDescent="0.15">
      <c r="A26" s="13"/>
      <c r="B26" s="24"/>
      <c r="C26" s="33" t="s">
        <v>59</v>
      </c>
      <c r="D26" s="23" t="e">
        <f>'세입 내역★'!#REF!</f>
        <v>#REF!</v>
      </c>
      <c r="E26" s="78" t="e">
        <f>D26-M26</f>
        <v>#REF!</v>
      </c>
      <c r="F26" s="79"/>
      <c r="G26" s="76"/>
      <c r="H26" s="76"/>
      <c r="I26" s="76"/>
      <c r="J26" s="76"/>
      <c r="K26" s="76"/>
      <c r="L26" s="76"/>
      <c r="M26" s="77"/>
      <c r="N26" s="92"/>
      <c r="O26" s="61" t="e">
        <f t="shared" si="3"/>
        <v>#REF!</v>
      </c>
      <c r="Q26" s="105"/>
      <c r="R26" s="105"/>
      <c r="S26" s="105"/>
    </row>
    <row r="27" spans="1:19" s="3" customFormat="1" ht="14.1" customHeight="1" x14ac:dyDescent="0.15">
      <c r="A27" s="13"/>
      <c r="B27" s="24"/>
      <c r="C27" s="34" t="s">
        <v>73</v>
      </c>
      <c r="D27" s="1" t="e">
        <f>'세입 내역★'!#REF!</f>
        <v>#REF!</v>
      </c>
      <c r="E27" s="78"/>
      <c r="F27" s="79"/>
      <c r="G27" s="76"/>
      <c r="H27" s="76"/>
      <c r="I27" s="76"/>
      <c r="J27" s="76"/>
      <c r="K27" s="76"/>
      <c r="L27" s="76"/>
      <c r="M27" s="77"/>
      <c r="N27" s="92"/>
      <c r="O27" s="61" t="e">
        <f t="shared" si="3"/>
        <v>#REF!</v>
      </c>
    </row>
    <row r="28" spans="1:19" s="3" customFormat="1" ht="14.1" customHeight="1" x14ac:dyDescent="0.15">
      <c r="A28" s="12" t="s">
        <v>27</v>
      </c>
      <c r="B28" s="586" t="s">
        <v>2</v>
      </c>
      <c r="C28" s="587"/>
      <c r="D28" s="16" t="e">
        <f>SUM(D29:D31)</f>
        <v>#REF!</v>
      </c>
      <c r="E28" s="17" t="e">
        <f t="shared" ref="E28:N28" si="7">SUM(E29:E31)</f>
        <v>#REF!</v>
      </c>
      <c r="F28" s="18">
        <f t="shared" si="7"/>
        <v>0</v>
      </c>
      <c r="G28" s="19">
        <f t="shared" si="7"/>
        <v>0</v>
      </c>
      <c r="H28" s="19">
        <f t="shared" si="7"/>
        <v>0</v>
      </c>
      <c r="I28" s="19" t="e">
        <f t="shared" si="7"/>
        <v>#REF!</v>
      </c>
      <c r="J28" s="19">
        <f t="shared" si="7"/>
        <v>0</v>
      </c>
      <c r="K28" s="19">
        <f t="shared" si="7"/>
        <v>0</v>
      </c>
      <c r="L28" s="19">
        <f t="shared" si="7"/>
        <v>0</v>
      </c>
      <c r="M28" s="20">
        <f t="shared" si="7"/>
        <v>0</v>
      </c>
      <c r="N28" s="91">
        <f t="shared" si="7"/>
        <v>0</v>
      </c>
      <c r="O28" s="61" t="e">
        <f t="shared" si="3"/>
        <v>#REF!</v>
      </c>
    </row>
    <row r="29" spans="1:19" s="3" customFormat="1" ht="14.1" customHeight="1" x14ac:dyDescent="0.15">
      <c r="A29" s="13" t="s">
        <v>28</v>
      </c>
      <c r="B29" s="24" t="s">
        <v>29</v>
      </c>
      <c r="C29" s="26" t="s">
        <v>29</v>
      </c>
      <c r="D29" s="23" t="e">
        <f>'세입 내역★'!#REF!</f>
        <v>#REF!</v>
      </c>
      <c r="E29" s="78"/>
      <c r="F29" s="79"/>
      <c r="G29" s="76"/>
      <c r="H29" s="76"/>
      <c r="I29" s="76">
        <v>3000</v>
      </c>
      <c r="J29" s="76"/>
      <c r="K29" s="76"/>
      <c r="L29" s="76"/>
      <c r="M29" s="77"/>
      <c r="N29" s="92"/>
      <c r="O29" s="61" t="e">
        <f t="shared" si="3"/>
        <v>#REF!</v>
      </c>
      <c r="P29" s="108"/>
    </row>
    <row r="30" spans="1:19" s="3" customFormat="1" ht="14.1" customHeight="1" x14ac:dyDescent="0.15">
      <c r="A30" s="35"/>
      <c r="B30" s="24"/>
      <c r="C30" s="22" t="s">
        <v>30</v>
      </c>
      <c r="D30" s="23" t="e">
        <f>'세입 내역★'!#REF!</f>
        <v>#REF!</v>
      </c>
      <c r="E30" s="78"/>
      <c r="F30" s="79"/>
      <c r="G30" s="76"/>
      <c r="H30" s="76"/>
      <c r="I30" s="76" t="e">
        <f>D30</f>
        <v>#REF!</v>
      </c>
      <c r="J30" s="76"/>
      <c r="K30" s="76"/>
      <c r="L30" s="76"/>
      <c r="M30" s="77"/>
      <c r="N30" s="92"/>
      <c r="O30" s="61" t="e">
        <f t="shared" si="3"/>
        <v>#REF!</v>
      </c>
    </row>
    <row r="31" spans="1:19" s="3" customFormat="1" ht="14.1" customHeight="1" x14ac:dyDescent="0.15">
      <c r="A31" s="13"/>
      <c r="B31" s="24"/>
      <c r="C31" s="33" t="s">
        <v>51</v>
      </c>
      <c r="D31" s="23" t="e">
        <f>'세입 내역★'!#REF!</f>
        <v>#REF!</v>
      </c>
      <c r="E31" s="78" t="e">
        <f>D31</f>
        <v>#REF!</v>
      </c>
      <c r="F31" s="79"/>
      <c r="G31" s="76"/>
      <c r="H31" s="76"/>
      <c r="I31" s="76"/>
      <c r="J31" s="76"/>
      <c r="K31" s="76"/>
      <c r="L31" s="76"/>
      <c r="M31" s="77"/>
      <c r="N31" s="92"/>
      <c r="O31" s="61" t="e">
        <f t="shared" si="3"/>
        <v>#REF!</v>
      </c>
    </row>
    <row r="32" spans="1:19" s="3" customFormat="1" ht="14.1" customHeight="1" x14ac:dyDescent="0.15">
      <c r="A32" s="12" t="s">
        <v>32</v>
      </c>
      <c r="B32" s="584" t="s">
        <v>2</v>
      </c>
      <c r="C32" s="588"/>
      <c r="D32" s="50" t="e">
        <f t="shared" ref="D32:N32" si="8">D33+D46+D67+D84+D90</f>
        <v>#REF!</v>
      </c>
      <c r="E32" s="51" t="e">
        <f t="shared" si="8"/>
        <v>#REF!</v>
      </c>
      <c r="F32" s="52" t="e">
        <f t="shared" si="8"/>
        <v>#REF!</v>
      </c>
      <c r="G32" s="53" t="e">
        <f t="shared" si="8"/>
        <v>#REF!</v>
      </c>
      <c r="H32" s="53" t="e">
        <f t="shared" si="8"/>
        <v>#REF!</v>
      </c>
      <c r="I32" s="53">
        <f t="shared" si="8"/>
        <v>9000</v>
      </c>
      <c r="J32" s="53" t="e">
        <f t="shared" si="8"/>
        <v>#REF!</v>
      </c>
      <c r="K32" s="53" t="e">
        <f t="shared" si="8"/>
        <v>#REF!</v>
      </c>
      <c r="L32" s="53" t="e">
        <f t="shared" si="8"/>
        <v>#REF!</v>
      </c>
      <c r="M32" s="54" t="e">
        <f t="shared" si="8"/>
        <v>#REF!</v>
      </c>
      <c r="N32" s="94">
        <f t="shared" si="8"/>
        <v>40</v>
      </c>
      <c r="O32" s="61" t="e">
        <f t="shared" si="3"/>
        <v>#REF!</v>
      </c>
    </row>
    <row r="33" spans="1:22" s="3" customFormat="1" ht="14.1" customHeight="1" x14ac:dyDescent="0.15">
      <c r="A33" s="35"/>
      <c r="B33" s="33" t="s">
        <v>32</v>
      </c>
      <c r="C33" s="15" t="s">
        <v>60</v>
      </c>
      <c r="D33" s="16" t="e">
        <f t="shared" ref="D33:N33" si="9">SUM(D34:D45)</f>
        <v>#REF!</v>
      </c>
      <c r="E33" s="17">
        <f t="shared" si="9"/>
        <v>0</v>
      </c>
      <c r="F33" s="18" t="e">
        <f t="shared" si="9"/>
        <v>#REF!</v>
      </c>
      <c r="G33" s="19">
        <f t="shared" si="9"/>
        <v>0</v>
      </c>
      <c r="H33" s="19" t="e">
        <f t="shared" si="9"/>
        <v>#REF!</v>
      </c>
      <c r="I33" s="19">
        <f t="shared" si="9"/>
        <v>0</v>
      </c>
      <c r="J33" s="19" t="e">
        <f t="shared" si="9"/>
        <v>#REF!</v>
      </c>
      <c r="K33" s="19" t="e">
        <f t="shared" si="9"/>
        <v>#REF!</v>
      </c>
      <c r="L33" s="19">
        <f t="shared" si="9"/>
        <v>5560</v>
      </c>
      <c r="M33" s="20">
        <f t="shared" si="9"/>
        <v>0</v>
      </c>
      <c r="N33" s="91">
        <f t="shared" si="9"/>
        <v>2</v>
      </c>
      <c r="O33" s="61" t="e">
        <f t="shared" si="3"/>
        <v>#REF!</v>
      </c>
    </row>
    <row r="34" spans="1:22" s="3" customFormat="1" ht="14.1" customHeight="1" x14ac:dyDescent="0.15">
      <c r="A34" s="35"/>
      <c r="B34" s="24"/>
      <c r="C34" s="36" t="e">
        <f>'세입 내역★'!#REF!</f>
        <v>#REF!</v>
      </c>
      <c r="D34" s="37" t="e">
        <f>'세입 내역★'!#REF!</f>
        <v>#REF!</v>
      </c>
      <c r="E34" s="78"/>
      <c r="F34" s="79"/>
      <c r="G34" s="76"/>
      <c r="H34" s="76"/>
      <c r="I34" s="76"/>
      <c r="J34" s="76" t="e">
        <f>D34</f>
        <v>#REF!</v>
      </c>
      <c r="K34" s="76"/>
      <c r="L34" s="76"/>
      <c r="M34" s="77"/>
      <c r="N34" s="92"/>
      <c r="O34" s="61" t="e">
        <f t="shared" si="3"/>
        <v>#REF!</v>
      </c>
    </row>
    <row r="35" spans="1:22" s="3" customFormat="1" ht="14.1" customHeight="1" x14ac:dyDescent="0.15">
      <c r="A35" s="35"/>
      <c r="B35" s="102" t="e">
        <f>E32/'세입 내역★'!#REF!</f>
        <v>#REF!</v>
      </c>
      <c r="C35" s="36" t="e">
        <f>'세입 내역★'!#REF!</f>
        <v>#REF!</v>
      </c>
      <c r="D35" s="37" t="e">
        <f>'세입 내역★'!#REF!</f>
        <v>#REF!</v>
      </c>
      <c r="E35" s="78"/>
      <c r="F35" s="79"/>
      <c r="G35" s="76"/>
      <c r="H35" s="76"/>
      <c r="I35" s="76"/>
      <c r="J35" s="76" t="e">
        <f>D35</f>
        <v>#REF!</v>
      </c>
      <c r="K35" s="76"/>
      <c r="L35" s="76"/>
      <c r="M35" s="77"/>
      <c r="N35" s="92"/>
      <c r="O35" s="61" t="e">
        <f t="shared" si="3"/>
        <v>#REF!</v>
      </c>
      <c r="P35" s="61"/>
      <c r="R35" s="3" t="s">
        <v>95</v>
      </c>
      <c r="S35" s="3" t="s">
        <v>96</v>
      </c>
      <c r="T35" s="3" t="s">
        <v>97</v>
      </c>
      <c r="U35" s="3" t="s">
        <v>98</v>
      </c>
      <c r="V35" s="3" t="s">
        <v>99</v>
      </c>
    </row>
    <row r="36" spans="1:22" s="3" customFormat="1" ht="14.1" customHeight="1" x14ac:dyDescent="0.15">
      <c r="A36" s="35"/>
      <c r="B36" s="102"/>
      <c r="C36" s="36" t="e">
        <f>'세입 내역★'!#REF!</f>
        <v>#REF!</v>
      </c>
      <c r="D36" s="37" t="e">
        <f>'세입 내역★'!#REF!</f>
        <v>#REF!</v>
      </c>
      <c r="E36" s="78"/>
      <c r="F36" s="79"/>
      <c r="G36" s="76"/>
      <c r="H36" s="76"/>
      <c r="I36" s="76"/>
      <c r="J36" s="76"/>
      <c r="K36" s="76"/>
      <c r="L36" s="76">
        <v>1000</v>
      </c>
      <c r="M36" s="101"/>
      <c r="N36" s="92"/>
      <c r="O36" s="61" t="e">
        <f t="shared" si="3"/>
        <v>#REF!</v>
      </c>
      <c r="P36" s="61"/>
      <c r="R36" s="3" t="s">
        <v>67</v>
      </c>
      <c r="S36" s="3">
        <v>1000</v>
      </c>
      <c r="T36" s="3">
        <v>1000</v>
      </c>
      <c r="U36" s="3">
        <v>1000</v>
      </c>
      <c r="V36" s="3">
        <v>1000</v>
      </c>
    </row>
    <row r="37" spans="1:22" s="3" customFormat="1" ht="14.1" customHeight="1" x14ac:dyDescent="0.15">
      <c r="A37" s="38"/>
      <c r="B37" s="24"/>
      <c r="C37" s="36" t="e">
        <f>'세입 내역★'!#REF!</f>
        <v>#REF!</v>
      </c>
      <c r="D37" s="37" t="e">
        <f>'세입 내역★'!#REF!</f>
        <v>#REF!</v>
      </c>
      <c r="E37" s="78"/>
      <c r="F37" s="79"/>
      <c r="G37" s="76"/>
      <c r="H37" s="76"/>
      <c r="I37" s="76"/>
      <c r="J37" s="76"/>
      <c r="K37" s="76"/>
      <c r="L37" s="76">
        <v>60</v>
      </c>
      <c r="M37" s="77"/>
      <c r="N37" s="92"/>
      <c r="O37" s="61" t="e">
        <f t="shared" si="3"/>
        <v>#REF!</v>
      </c>
      <c r="P37" s="61"/>
      <c r="R37" s="3" t="s">
        <v>91</v>
      </c>
      <c r="S37" s="3">
        <v>0</v>
      </c>
      <c r="T37" s="3">
        <v>1000</v>
      </c>
      <c r="U37" s="3">
        <v>1000</v>
      </c>
      <c r="V37" s="3">
        <v>2000</v>
      </c>
    </row>
    <row r="38" spans="1:22" s="3" customFormat="1" ht="14.1" customHeight="1" x14ac:dyDescent="0.15">
      <c r="A38" s="38"/>
      <c r="B38" s="24"/>
      <c r="C38" s="36" t="e">
        <f>'세입 내역★'!#REF!</f>
        <v>#REF!</v>
      </c>
      <c r="D38" s="37" t="e">
        <f>'세입 내역★'!#REF!</f>
        <v>#REF!</v>
      </c>
      <c r="E38" s="78"/>
      <c r="F38" s="79"/>
      <c r="G38" s="76"/>
      <c r="H38" s="76"/>
      <c r="I38" s="76"/>
      <c r="J38" s="76"/>
      <c r="K38" s="76"/>
      <c r="L38" s="76">
        <v>200</v>
      </c>
      <c r="M38" s="77"/>
      <c r="N38" s="92"/>
      <c r="O38" s="61" t="e">
        <f t="shared" si="3"/>
        <v>#REF!</v>
      </c>
      <c r="P38" s="61"/>
      <c r="R38" s="3" t="s">
        <v>94</v>
      </c>
      <c r="S38" s="3">
        <v>2000</v>
      </c>
      <c r="T38" s="3">
        <v>1000</v>
      </c>
      <c r="U38" s="3">
        <v>1000</v>
      </c>
      <c r="V38" s="3">
        <v>0</v>
      </c>
    </row>
    <row r="39" spans="1:22" s="3" customFormat="1" ht="14.1" customHeight="1" x14ac:dyDescent="0.15">
      <c r="A39" s="38"/>
      <c r="B39" s="24"/>
      <c r="C39" s="36" t="e">
        <f>'세입 내역★'!#REF!</f>
        <v>#REF!</v>
      </c>
      <c r="D39" s="37" t="e">
        <f>'세입 내역★'!#REF!</f>
        <v>#REF!</v>
      </c>
      <c r="E39" s="78"/>
      <c r="F39" s="79"/>
      <c r="G39" s="76"/>
      <c r="H39" s="76"/>
      <c r="I39" s="76"/>
      <c r="J39" s="76">
        <v>100</v>
      </c>
      <c r="K39" s="76"/>
      <c r="L39" s="76"/>
      <c r="M39" s="77"/>
      <c r="N39" s="92"/>
      <c r="O39" s="61" t="e">
        <f t="shared" si="3"/>
        <v>#REF!</v>
      </c>
      <c r="P39" s="61"/>
      <c r="R39" s="3" t="s">
        <v>68</v>
      </c>
      <c r="S39" s="3">
        <v>1000</v>
      </c>
      <c r="T39" s="3">
        <v>1000</v>
      </c>
      <c r="U39" s="3">
        <v>1000</v>
      </c>
      <c r="V39" s="3">
        <v>1000</v>
      </c>
    </row>
    <row r="40" spans="1:22" s="3" customFormat="1" ht="14.1" customHeight="1" x14ac:dyDescent="0.15">
      <c r="A40" s="35"/>
      <c r="B40" s="39"/>
      <c r="C40" s="36" t="e">
        <f>'세입 내역★'!#REF!</f>
        <v>#REF!</v>
      </c>
      <c r="D40" s="37" t="e">
        <f>'세입 내역★'!#REF!</f>
        <v>#REF!</v>
      </c>
      <c r="E40" s="78"/>
      <c r="F40" s="79" t="e">
        <f>D40</f>
        <v>#REF!</v>
      </c>
      <c r="G40" s="76"/>
      <c r="H40" s="76"/>
      <c r="I40" s="76"/>
      <c r="J40" s="76"/>
      <c r="K40" s="76"/>
      <c r="L40" s="76"/>
      <c r="M40" s="77"/>
      <c r="N40" s="92"/>
      <c r="O40" s="61" t="e">
        <f t="shared" si="3"/>
        <v>#REF!</v>
      </c>
      <c r="P40" s="61"/>
      <c r="R40" s="3" t="s">
        <v>88</v>
      </c>
      <c r="S40" s="3">
        <v>1000</v>
      </c>
      <c r="T40" s="3">
        <v>1000</v>
      </c>
      <c r="U40" s="3">
        <v>1000</v>
      </c>
      <c r="V40" s="3">
        <v>1000</v>
      </c>
    </row>
    <row r="41" spans="1:22" s="3" customFormat="1" ht="14.1" customHeight="1" x14ac:dyDescent="0.15">
      <c r="A41" s="38"/>
      <c r="B41" s="24"/>
      <c r="C41" s="36" t="e">
        <f>'세입 내역★'!#REF!</f>
        <v>#REF!</v>
      </c>
      <c r="D41" s="37" t="e">
        <f>'세입 내역★'!#REF!</f>
        <v>#REF!</v>
      </c>
      <c r="E41" s="78"/>
      <c r="F41" s="79"/>
      <c r="G41" s="76"/>
      <c r="H41" s="76"/>
      <c r="I41" s="76"/>
      <c r="J41" s="76"/>
      <c r="K41" s="76"/>
      <c r="L41" s="76">
        <v>4000</v>
      </c>
      <c r="M41" s="77"/>
      <c r="N41" s="92"/>
      <c r="O41" s="61" t="e">
        <f t="shared" si="3"/>
        <v>#REF!</v>
      </c>
    </row>
    <row r="42" spans="1:22" s="3" customFormat="1" ht="14.1" customHeight="1" x14ac:dyDescent="0.15">
      <c r="A42" s="35"/>
      <c r="B42" s="39"/>
      <c r="C42" s="36" t="e">
        <f>'세입 내역★'!#REF!</f>
        <v>#REF!</v>
      </c>
      <c r="D42" s="37" t="e">
        <f>'세입 내역★'!#REF!</f>
        <v>#REF!</v>
      </c>
      <c r="E42" s="78"/>
      <c r="F42" s="79"/>
      <c r="G42" s="76"/>
      <c r="H42" s="76" t="e">
        <f>'세입 내역★'!#REF!-H92</f>
        <v>#REF!</v>
      </c>
      <c r="I42" s="76"/>
      <c r="J42" s="76"/>
      <c r="K42" s="76" t="e">
        <f>'세입 내역★'!#REF!</f>
        <v>#REF!</v>
      </c>
      <c r="L42" s="76"/>
      <c r="M42" s="77"/>
      <c r="N42" s="92">
        <v>2</v>
      </c>
      <c r="O42" s="61" t="e">
        <f t="shared" si="3"/>
        <v>#REF!</v>
      </c>
    </row>
    <row r="43" spans="1:22" s="3" customFormat="1" ht="14.1" customHeight="1" x14ac:dyDescent="0.15">
      <c r="A43" s="35"/>
      <c r="B43" s="39"/>
      <c r="C43" s="36" t="e">
        <f>'세입 내역★'!#REF!</f>
        <v>#REF!</v>
      </c>
      <c r="D43" s="37" t="e">
        <f>'세입 내역★'!#REF!</f>
        <v>#REF!</v>
      </c>
      <c r="E43" s="78"/>
      <c r="F43" s="79"/>
      <c r="G43" s="76"/>
      <c r="H43" s="76"/>
      <c r="I43" s="76"/>
      <c r="J43" s="76"/>
      <c r="K43" s="76"/>
      <c r="L43" s="76">
        <v>300</v>
      </c>
      <c r="M43" s="77"/>
      <c r="N43" s="92"/>
      <c r="O43" s="61" t="e">
        <f t="shared" si="3"/>
        <v>#REF!</v>
      </c>
    </row>
    <row r="44" spans="1:22" s="3" customFormat="1" ht="14.1" customHeight="1" x14ac:dyDescent="0.15">
      <c r="A44" s="35"/>
      <c r="B44" s="39"/>
      <c r="C44" s="36" t="e">
        <f>'세입 내역★'!#REF!</f>
        <v>#REF!</v>
      </c>
      <c r="D44" s="37" t="e">
        <f>'세입 내역★'!#REF!</f>
        <v>#REF!</v>
      </c>
      <c r="E44" s="78"/>
      <c r="F44" s="79">
        <v>4000</v>
      </c>
      <c r="G44" s="76"/>
      <c r="H44" s="76"/>
      <c r="I44" s="76"/>
      <c r="J44" s="76"/>
      <c r="K44" s="76"/>
      <c r="L44" s="76"/>
      <c r="M44" s="77"/>
      <c r="N44" s="92"/>
      <c r="O44" s="61" t="e">
        <f t="shared" ref="O44:O81" si="10">D44-SUM(E44:N44)</f>
        <v>#REF!</v>
      </c>
    </row>
    <row r="45" spans="1:22" s="3" customFormat="1" ht="14.1" customHeight="1" x14ac:dyDescent="0.15">
      <c r="A45" s="35"/>
      <c r="B45" s="39"/>
      <c r="C45" s="36" t="e">
        <f>'세입 내역★'!#REF!</f>
        <v>#REF!</v>
      </c>
      <c r="D45" s="37" t="e">
        <f>'세입 내역★'!#REF!</f>
        <v>#REF!</v>
      </c>
      <c r="E45" s="78"/>
      <c r="F45" s="79">
        <v>2000</v>
      </c>
      <c r="G45" s="76"/>
      <c r="H45" s="76"/>
      <c r="I45" s="76"/>
      <c r="J45" s="76"/>
      <c r="K45" s="76"/>
      <c r="L45" s="76"/>
      <c r="M45" s="77"/>
      <c r="N45" s="92"/>
      <c r="O45" s="61" t="e">
        <f t="shared" si="10"/>
        <v>#REF!</v>
      </c>
    </row>
    <row r="46" spans="1:22" ht="14.1" customHeight="1" x14ac:dyDescent="0.15">
      <c r="A46" s="35"/>
      <c r="B46" s="39"/>
      <c r="C46" s="40" t="s">
        <v>86</v>
      </c>
      <c r="D46" s="16" t="e">
        <f t="shared" ref="D46:N46" si="11">SUM(D47:D66)</f>
        <v>#REF!</v>
      </c>
      <c r="E46" s="17">
        <f t="shared" si="11"/>
        <v>0</v>
      </c>
      <c r="F46" s="18">
        <f t="shared" si="11"/>
        <v>12000</v>
      </c>
      <c r="G46" s="19" t="e">
        <f t="shared" si="11"/>
        <v>#REF!</v>
      </c>
      <c r="H46" s="19" t="e">
        <f t="shared" si="11"/>
        <v>#REF!</v>
      </c>
      <c r="I46" s="19">
        <f t="shared" si="11"/>
        <v>7000</v>
      </c>
      <c r="J46" s="19">
        <f t="shared" si="11"/>
        <v>0</v>
      </c>
      <c r="K46" s="19">
        <f t="shared" si="11"/>
        <v>0</v>
      </c>
      <c r="L46" s="19" t="e">
        <f t="shared" si="11"/>
        <v>#REF!</v>
      </c>
      <c r="M46" s="20">
        <f t="shared" si="11"/>
        <v>6908</v>
      </c>
      <c r="N46" s="91">
        <f t="shared" si="11"/>
        <v>35</v>
      </c>
      <c r="O46" s="61" t="e">
        <f t="shared" si="10"/>
        <v>#REF!</v>
      </c>
    </row>
    <row r="47" spans="1:22" s="3" customFormat="1" ht="14.1" customHeight="1" x14ac:dyDescent="0.15">
      <c r="A47" s="35"/>
      <c r="B47" s="39"/>
      <c r="C47" s="36" t="e">
        <f>'세입 내역★'!#REF!</f>
        <v>#REF!</v>
      </c>
      <c r="D47" s="37" t="e">
        <f>'세입 내역★'!#REF!</f>
        <v>#REF!</v>
      </c>
      <c r="E47" s="78"/>
      <c r="F47" s="79"/>
      <c r="G47" s="113">
        <v>47826</v>
      </c>
      <c r="H47" s="76"/>
      <c r="I47" s="76">
        <v>7000</v>
      </c>
      <c r="J47" s="76"/>
      <c r="K47" s="76"/>
      <c r="L47" s="113">
        <v>1000</v>
      </c>
      <c r="M47" s="77"/>
      <c r="N47" s="92">
        <v>20</v>
      </c>
      <c r="O47" s="61" t="e">
        <f t="shared" si="10"/>
        <v>#REF!</v>
      </c>
      <c r="P47" s="108"/>
      <c r="Q47" s="3" t="s">
        <v>105</v>
      </c>
    </row>
    <row r="48" spans="1:22" s="3" customFormat="1" ht="14.1" customHeight="1" x14ac:dyDescent="0.15">
      <c r="A48" s="35"/>
      <c r="B48" s="39"/>
      <c r="C48" s="36" t="e">
        <f>'세입 내역★'!#REF!</f>
        <v>#REF!</v>
      </c>
      <c r="D48" s="37" t="e">
        <f>'세입 내역★'!#REF!</f>
        <v>#REF!</v>
      </c>
      <c r="E48" s="78"/>
      <c r="F48" s="79"/>
      <c r="G48" s="113">
        <v>23399</v>
      </c>
      <c r="H48" s="76"/>
      <c r="I48" s="76"/>
      <c r="J48" s="76"/>
      <c r="K48" s="76"/>
      <c r="L48" s="113">
        <v>1000</v>
      </c>
      <c r="M48" s="77"/>
      <c r="N48" s="92">
        <v>10</v>
      </c>
      <c r="O48" s="61" t="e">
        <f t="shared" si="10"/>
        <v>#REF!</v>
      </c>
      <c r="Q48" s="3" t="s">
        <v>106</v>
      </c>
    </row>
    <row r="49" spans="1:17" ht="14.1" customHeight="1" x14ac:dyDescent="0.15">
      <c r="A49" s="35"/>
      <c r="B49" s="39"/>
      <c r="C49" s="36" t="e">
        <f>'세입 내역★'!#REF!</f>
        <v>#REF!</v>
      </c>
      <c r="D49" s="37" t="e">
        <f>'세입 내역★'!#REF!</f>
        <v>#REF!</v>
      </c>
      <c r="E49" s="78"/>
      <c r="F49" s="79">
        <v>5000</v>
      </c>
      <c r="G49" s="76"/>
      <c r="H49" s="76"/>
      <c r="I49" s="76"/>
      <c r="J49" s="76"/>
      <c r="K49" s="76"/>
      <c r="L49" s="76"/>
      <c r="M49" s="77"/>
      <c r="N49" s="92"/>
      <c r="O49" s="61" t="e">
        <f t="shared" si="10"/>
        <v>#REF!</v>
      </c>
    </row>
    <row r="50" spans="1:17" ht="14.1" customHeight="1" x14ac:dyDescent="0.15">
      <c r="A50" s="35"/>
      <c r="B50" s="39"/>
      <c r="C50" s="36" t="e">
        <f>'세입 내역★'!#REF!</f>
        <v>#REF!</v>
      </c>
      <c r="D50" s="37" t="e">
        <f>'세입 내역★'!#REF!</f>
        <v>#REF!</v>
      </c>
      <c r="E50" s="78"/>
      <c r="F50" s="79"/>
      <c r="G50" s="76" t="e">
        <f>'세입 내역★'!#REF!</f>
        <v>#REF!</v>
      </c>
      <c r="H50" s="76"/>
      <c r="I50" s="76"/>
      <c r="J50" s="76"/>
      <c r="K50" s="76"/>
      <c r="L50" s="76">
        <v>1200</v>
      </c>
      <c r="M50" s="77"/>
      <c r="N50" s="92">
        <v>5</v>
      </c>
      <c r="O50" s="61" t="e">
        <f t="shared" si="10"/>
        <v>#REF!</v>
      </c>
    </row>
    <row r="51" spans="1:17" ht="14.1" customHeight="1" x14ac:dyDescent="0.15">
      <c r="A51" s="35"/>
      <c r="B51" s="39"/>
      <c r="C51" s="36" t="e">
        <f>'세입 내역★'!#REF!</f>
        <v>#REF!</v>
      </c>
      <c r="D51" s="37" t="e">
        <f>'세입 내역★'!#REF!</f>
        <v>#REF!</v>
      </c>
      <c r="E51" s="78"/>
      <c r="F51" s="79"/>
      <c r="G51" s="76"/>
      <c r="H51" s="76"/>
      <c r="I51" s="76"/>
      <c r="J51" s="76"/>
      <c r="K51" s="76"/>
      <c r="L51" s="76" t="e">
        <f>D51</f>
        <v>#REF!</v>
      </c>
      <c r="M51" s="77"/>
      <c r="N51" s="92"/>
      <c r="O51" s="61" t="e">
        <f t="shared" si="10"/>
        <v>#REF!</v>
      </c>
    </row>
    <row r="52" spans="1:17" ht="14.1" customHeight="1" x14ac:dyDescent="0.15">
      <c r="A52" s="35"/>
      <c r="B52" s="39"/>
      <c r="C52" s="36" t="e">
        <f>'세입 내역★'!#REF!</f>
        <v>#REF!</v>
      </c>
      <c r="D52" s="37" t="e">
        <f>'세입 내역★'!#REF!</f>
        <v>#REF!</v>
      </c>
      <c r="E52" s="78"/>
      <c r="F52" s="79"/>
      <c r="G52" s="76"/>
      <c r="H52" s="76"/>
      <c r="I52" s="76"/>
      <c r="J52" s="76"/>
      <c r="K52" s="76"/>
      <c r="L52" s="76" t="e">
        <f t="shared" ref="L52:L58" si="12">D52</f>
        <v>#REF!</v>
      </c>
      <c r="M52" s="77"/>
      <c r="N52" s="92"/>
      <c r="O52" s="61" t="e">
        <f t="shared" si="10"/>
        <v>#REF!</v>
      </c>
    </row>
    <row r="53" spans="1:17" ht="14.1" customHeight="1" x14ac:dyDescent="0.15">
      <c r="A53" s="35"/>
      <c r="B53" s="39"/>
      <c r="C53" s="36" t="e">
        <f>'세입 내역★'!#REF!</f>
        <v>#REF!</v>
      </c>
      <c r="D53" s="37" t="e">
        <f>'세입 내역★'!#REF!</f>
        <v>#REF!</v>
      </c>
      <c r="E53" s="78"/>
      <c r="F53" s="79"/>
      <c r="G53" s="76"/>
      <c r="H53" s="76"/>
      <c r="I53" s="76"/>
      <c r="J53" s="76"/>
      <c r="K53" s="76"/>
      <c r="L53" s="76" t="e">
        <f t="shared" si="12"/>
        <v>#REF!</v>
      </c>
      <c r="M53" s="77"/>
      <c r="N53" s="92"/>
      <c r="O53" s="61" t="e">
        <f t="shared" si="10"/>
        <v>#REF!</v>
      </c>
    </row>
    <row r="54" spans="1:17" ht="14.1" customHeight="1" x14ac:dyDescent="0.15">
      <c r="A54" s="35"/>
      <c r="B54" s="39"/>
      <c r="C54" s="36" t="e">
        <f>'세입 내역★'!#REF!</f>
        <v>#REF!</v>
      </c>
      <c r="D54" s="37" t="e">
        <f>'세입 내역★'!#REF!</f>
        <v>#REF!</v>
      </c>
      <c r="E54" s="78"/>
      <c r="F54" s="79"/>
      <c r="G54" s="76"/>
      <c r="H54" s="76"/>
      <c r="I54" s="76"/>
      <c r="J54" s="76"/>
      <c r="K54" s="76"/>
      <c r="L54" s="76" t="e">
        <f>D54</f>
        <v>#REF!</v>
      </c>
      <c r="M54" s="77"/>
      <c r="N54" s="92"/>
      <c r="O54" s="61" t="e">
        <f t="shared" si="10"/>
        <v>#REF!</v>
      </c>
    </row>
    <row r="55" spans="1:17" ht="14.1" customHeight="1" x14ac:dyDescent="0.15">
      <c r="A55" s="35"/>
      <c r="B55" s="39"/>
      <c r="C55" s="36" t="e">
        <f>'세입 내역★'!#REF!</f>
        <v>#REF!</v>
      </c>
      <c r="D55" s="37" t="e">
        <f>'세입 내역★'!#REF!</f>
        <v>#REF!</v>
      </c>
      <c r="E55" s="78"/>
      <c r="F55" s="79"/>
      <c r="G55" s="76"/>
      <c r="H55" s="76"/>
      <c r="I55" s="76"/>
      <c r="J55" s="76"/>
      <c r="K55" s="76"/>
      <c r="L55" s="76" t="e">
        <f t="shared" si="12"/>
        <v>#REF!</v>
      </c>
      <c r="M55" s="77"/>
      <c r="N55" s="92"/>
      <c r="O55" s="61" t="e">
        <f t="shared" si="10"/>
        <v>#REF!</v>
      </c>
    </row>
    <row r="56" spans="1:17" ht="14.1" customHeight="1" x14ac:dyDescent="0.15">
      <c r="A56" s="35"/>
      <c r="B56" s="39"/>
      <c r="C56" s="36" t="e">
        <f>'세입 내역★'!#REF!</f>
        <v>#REF!</v>
      </c>
      <c r="D56" s="37" t="e">
        <f>'세입 내역★'!#REF!</f>
        <v>#REF!</v>
      </c>
      <c r="E56" s="78"/>
      <c r="F56" s="79"/>
      <c r="G56" s="76"/>
      <c r="H56" s="76"/>
      <c r="I56" s="76"/>
      <c r="J56" s="76"/>
      <c r="K56" s="76"/>
      <c r="L56" s="76" t="e">
        <f t="shared" si="12"/>
        <v>#REF!</v>
      </c>
      <c r="M56" s="77"/>
      <c r="N56" s="92"/>
      <c r="O56" s="61" t="e">
        <f t="shared" si="10"/>
        <v>#REF!</v>
      </c>
    </row>
    <row r="57" spans="1:17" ht="14.1" customHeight="1" x14ac:dyDescent="0.15">
      <c r="A57" s="35"/>
      <c r="B57" s="39"/>
      <c r="C57" s="36" t="e">
        <f>'세입 내역★'!#REF!</f>
        <v>#REF!</v>
      </c>
      <c r="D57" s="37" t="e">
        <f>'세입 내역★'!#REF!</f>
        <v>#REF!</v>
      </c>
      <c r="E57" s="78"/>
      <c r="F57" s="79"/>
      <c r="G57" s="76"/>
      <c r="H57" s="76"/>
      <c r="I57" s="76"/>
      <c r="J57" s="76"/>
      <c r="K57" s="76"/>
      <c r="L57" s="76" t="e">
        <f>D57</f>
        <v>#REF!</v>
      </c>
      <c r="M57" s="77"/>
      <c r="N57" s="92"/>
      <c r="O57" s="61" t="e">
        <f t="shared" si="10"/>
        <v>#REF!</v>
      </c>
    </row>
    <row r="58" spans="1:17" ht="14.1" customHeight="1" x14ac:dyDescent="0.15">
      <c r="A58" s="35"/>
      <c r="B58" s="39"/>
      <c r="C58" s="36" t="e">
        <f>'세입 내역★'!#REF!</f>
        <v>#REF!</v>
      </c>
      <c r="D58" s="37" t="e">
        <f>'세입 내역★'!#REF!</f>
        <v>#REF!</v>
      </c>
      <c r="E58" s="78"/>
      <c r="F58" s="79"/>
      <c r="G58" s="76"/>
      <c r="H58" s="76"/>
      <c r="I58" s="76"/>
      <c r="J58" s="76"/>
      <c r="K58" s="76"/>
      <c r="L58" s="76" t="e">
        <f t="shared" si="12"/>
        <v>#REF!</v>
      </c>
      <c r="M58" s="77"/>
      <c r="N58" s="92"/>
      <c r="O58" s="61" t="e">
        <f t="shared" si="10"/>
        <v>#REF!</v>
      </c>
    </row>
    <row r="59" spans="1:17" ht="14.1" customHeight="1" x14ac:dyDescent="0.15">
      <c r="A59" s="35"/>
      <c r="B59" s="39"/>
      <c r="C59" s="36" t="e">
        <f>'세입 내역★'!#REF!</f>
        <v>#REF!</v>
      </c>
      <c r="D59" s="37" t="e">
        <f>'세입 내역★'!#REF!</f>
        <v>#REF!</v>
      </c>
      <c r="E59" s="78"/>
      <c r="F59" s="79"/>
      <c r="G59" s="76"/>
      <c r="H59" s="76"/>
      <c r="I59" s="76"/>
      <c r="J59" s="76"/>
      <c r="K59" s="76"/>
      <c r="L59" s="76"/>
      <c r="M59" s="77">
        <v>1725</v>
      </c>
      <c r="N59" s="92"/>
      <c r="O59" s="61" t="e">
        <f t="shared" si="10"/>
        <v>#REF!</v>
      </c>
    </row>
    <row r="60" spans="1:17" ht="14.1" customHeight="1" x14ac:dyDescent="0.15">
      <c r="A60" s="35"/>
      <c r="B60" s="39"/>
      <c r="C60" s="36" t="e">
        <f>'세입 내역★'!#REF!</f>
        <v>#REF!</v>
      </c>
      <c r="D60" s="37" t="e">
        <f>'세입 내역★'!#REF!</f>
        <v>#REF!</v>
      </c>
      <c r="E60" s="78"/>
      <c r="F60" s="79"/>
      <c r="G60" s="76"/>
      <c r="H60" s="76"/>
      <c r="I60" s="76"/>
      <c r="J60" s="76"/>
      <c r="K60" s="76"/>
      <c r="L60" s="76"/>
      <c r="M60" s="77">
        <v>2683</v>
      </c>
      <c r="N60" s="92"/>
      <c r="O60" s="61" t="e">
        <f t="shared" si="10"/>
        <v>#REF!</v>
      </c>
    </row>
    <row r="61" spans="1:17" ht="14.1" customHeight="1" x14ac:dyDescent="0.15">
      <c r="A61" s="35"/>
      <c r="B61" s="39"/>
      <c r="C61" s="36" t="e">
        <f>'세입 내역★'!#REF!</f>
        <v>#REF!</v>
      </c>
      <c r="D61" s="37" t="e">
        <f>'세입 내역★'!#REF!</f>
        <v>#REF!</v>
      </c>
      <c r="E61" s="78"/>
      <c r="F61" s="79"/>
      <c r="G61" s="76"/>
      <c r="H61" s="76"/>
      <c r="I61" s="76"/>
      <c r="J61" s="76"/>
      <c r="K61" s="76"/>
      <c r="L61" s="76" t="e">
        <f>D61</f>
        <v>#REF!</v>
      </c>
      <c r="M61" s="77"/>
      <c r="N61" s="92"/>
      <c r="O61" s="61" t="e">
        <f t="shared" si="10"/>
        <v>#REF!</v>
      </c>
    </row>
    <row r="62" spans="1:17" ht="14.1" customHeight="1" x14ac:dyDescent="0.15">
      <c r="A62" s="35"/>
      <c r="B62" s="39"/>
      <c r="C62" s="36" t="e">
        <f>'세입 내역★'!#REF!</f>
        <v>#REF!</v>
      </c>
      <c r="D62" s="37" t="e">
        <f>'세입 내역★'!#REF!</f>
        <v>#REF!</v>
      </c>
      <c r="E62" s="78"/>
      <c r="F62" s="79"/>
      <c r="G62" s="76"/>
      <c r="H62" s="76"/>
      <c r="I62" s="76"/>
      <c r="J62" s="76"/>
      <c r="K62" s="76"/>
      <c r="L62" s="76"/>
      <c r="M62" s="77">
        <v>2500</v>
      </c>
      <c r="N62" s="92"/>
      <c r="O62" s="61" t="e">
        <f t="shared" si="10"/>
        <v>#REF!</v>
      </c>
    </row>
    <row r="63" spans="1:17" ht="14.1" customHeight="1" x14ac:dyDescent="0.15">
      <c r="A63" s="35"/>
      <c r="B63" s="39"/>
      <c r="C63" s="36" t="e">
        <f>'세입 내역★'!#REF!</f>
        <v>#REF!</v>
      </c>
      <c r="D63" s="37" t="e">
        <f>'세입 내역★'!#REF!</f>
        <v>#REF!</v>
      </c>
      <c r="E63" s="78"/>
      <c r="F63" s="79">
        <v>3000</v>
      </c>
      <c r="G63" s="76"/>
      <c r="H63" s="76"/>
      <c r="I63" s="76"/>
      <c r="J63" s="76"/>
      <c r="K63" s="76"/>
      <c r="L63" s="76"/>
      <c r="M63" s="77"/>
      <c r="N63" s="92"/>
      <c r="O63" s="61" t="e">
        <f t="shared" si="10"/>
        <v>#REF!</v>
      </c>
      <c r="Q63" s="2" t="s">
        <v>93</v>
      </c>
    </row>
    <row r="64" spans="1:17" ht="14.1" customHeight="1" x14ac:dyDescent="0.15">
      <c r="A64" s="35"/>
      <c r="B64" s="39"/>
      <c r="C64" s="36" t="e">
        <f>'세입 내역★'!#REF!</f>
        <v>#REF!</v>
      </c>
      <c r="D64" s="37" t="e">
        <f>'세입 내역★'!#REF!</f>
        <v>#REF!</v>
      </c>
      <c r="E64" s="78"/>
      <c r="F64" s="79">
        <v>4000</v>
      </c>
      <c r="G64" s="76"/>
      <c r="H64" s="76"/>
      <c r="I64" s="76"/>
      <c r="J64" s="76"/>
      <c r="K64" s="76"/>
      <c r="L64" s="76"/>
      <c r="M64" s="77"/>
      <c r="N64" s="92"/>
      <c r="O64" s="61" t="e">
        <f t="shared" si="10"/>
        <v>#REF!</v>
      </c>
    </row>
    <row r="65" spans="1:15" ht="14.1" customHeight="1" x14ac:dyDescent="0.15">
      <c r="A65" s="35"/>
      <c r="B65" s="39"/>
      <c r="C65" s="36" t="s">
        <v>90</v>
      </c>
      <c r="D65" s="37" t="e">
        <f>'세입 내역★'!#REF!</f>
        <v>#REF!</v>
      </c>
      <c r="E65" s="78"/>
      <c r="F65" s="79"/>
      <c r="G65" s="76"/>
      <c r="H65" s="76" t="e">
        <f>'세입 내역★'!#REF!</f>
        <v>#REF!</v>
      </c>
      <c r="I65" s="76"/>
      <c r="J65" s="76"/>
      <c r="K65" s="76"/>
      <c r="L65" s="76"/>
      <c r="M65" s="77"/>
      <c r="N65" s="92"/>
      <c r="O65" s="61" t="e">
        <f t="shared" si="10"/>
        <v>#REF!</v>
      </c>
    </row>
    <row r="66" spans="1:15" ht="14.1" customHeight="1" x14ac:dyDescent="0.15">
      <c r="A66" s="35"/>
      <c r="B66" s="39"/>
      <c r="C66" s="36" t="e">
        <f>'세입 내역★'!#REF!</f>
        <v>#REF!</v>
      </c>
      <c r="D66" s="37" t="e">
        <f>'세입 내역★'!#REF!</f>
        <v>#REF!</v>
      </c>
      <c r="E66" s="78"/>
      <c r="F66" s="79"/>
      <c r="G66" s="76"/>
      <c r="H66" s="76"/>
      <c r="I66" s="76"/>
      <c r="J66" s="76"/>
      <c r="K66" s="76"/>
      <c r="L66" s="76">
        <v>200</v>
      </c>
      <c r="M66" s="77"/>
      <c r="N66" s="92"/>
      <c r="O66" s="61" t="e">
        <f t="shared" si="10"/>
        <v>#REF!</v>
      </c>
    </row>
    <row r="67" spans="1:15" ht="14.1" customHeight="1" x14ac:dyDescent="0.15">
      <c r="A67" s="35"/>
      <c r="B67" s="39"/>
      <c r="C67" s="40" t="s">
        <v>85</v>
      </c>
      <c r="D67" s="16" t="e">
        <f t="shared" ref="D67:N67" si="13">SUM(D68:D83)</f>
        <v>#REF!</v>
      </c>
      <c r="E67" s="17" t="e">
        <f t="shared" si="13"/>
        <v>#REF!</v>
      </c>
      <c r="F67" s="18">
        <f t="shared" si="13"/>
        <v>0</v>
      </c>
      <c r="G67" s="19">
        <f t="shared" si="13"/>
        <v>0</v>
      </c>
      <c r="H67" s="19">
        <f t="shared" si="13"/>
        <v>0</v>
      </c>
      <c r="I67" s="19">
        <f t="shared" si="13"/>
        <v>2000</v>
      </c>
      <c r="J67" s="19">
        <f t="shared" si="13"/>
        <v>254</v>
      </c>
      <c r="K67" s="19">
        <f t="shared" si="13"/>
        <v>0</v>
      </c>
      <c r="L67" s="19" t="e">
        <f t="shared" si="13"/>
        <v>#REF!</v>
      </c>
      <c r="M67" s="20" t="e">
        <f t="shared" si="13"/>
        <v>#REF!</v>
      </c>
      <c r="N67" s="91">
        <f t="shared" si="13"/>
        <v>0</v>
      </c>
      <c r="O67" s="61" t="e">
        <f t="shared" si="10"/>
        <v>#REF!</v>
      </c>
    </row>
    <row r="68" spans="1:15" ht="14.1" customHeight="1" x14ac:dyDescent="0.15">
      <c r="A68" s="35"/>
      <c r="B68" s="39"/>
      <c r="C68" s="36" t="e">
        <f>'세입 내역★'!#REF!</f>
        <v>#REF!</v>
      </c>
      <c r="D68" s="37" t="e">
        <f>'세입 내역★'!#REF!</f>
        <v>#REF!</v>
      </c>
      <c r="E68" s="78"/>
      <c r="F68" s="79"/>
      <c r="G68" s="76"/>
      <c r="H68" s="76"/>
      <c r="I68" s="76"/>
      <c r="J68" s="76"/>
      <c r="K68" s="76"/>
      <c r="L68" s="76"/>
      <c r="M68" s="77">
        <v>2000</v>
      </c>
      <c r="N68" s="92"/>
      <c r="O68" s="61" t="e">
        <f t="shared" si="10"/>
        <v>#REF!</v>
      </c>
    </row>
    <row r="69" spans="1:15" ht="14.1" customHeight="1" x14ac:dyDescent="0.15">
      <c r="A69" s="35"/>
      <c r="B69" s="39"/>
      <c r="C69" s="36" t="e">
        <f>'세입 내역★'!#REF!</f>
        <v>#REF!</v>
      </c>
      <c r="D69" s="37" t="e">
        <f>'세입 내역★'!#REF!</f>
        <v>#REF!</v>
      </c>
      <c r="E69" s="78"/>
      <c r="F69" s="79"/>
      <c r="G69" s="76"/>
      <c r="H69" s="76"/>
      <c r="I69" s="76"/>
      <c r="J69" s="76"/>
      <c r="K69" s="76"/>
      <c r="L69" s="76"/>
      <c r="M69" s="77" t="e">
        <f>D69</f>
        <v>#REF!</v>
      </c>
      <c r="N69" s="92"/>
      <c r="O69" s="61" t="e">
        <f t="shared" si="10"/>
        <v>#REF!</v>
      </c>
    </row>
    <row r="70" spans="1:15" ht="14.1" customHeight="1" x14ac:dyDescent="0.15">
      <c r="A70" s="35"/>
      <c r="B70" s="39"/>
      <c r="C70" s="36" t="e">
        <f>'세입 내역★'!#REF!</f>
        <v>#REF!</v>
      </c>
      <c r="D70" s="37" t="e">
        <f>'세입 내역★'!#REF!</f>
        <v>#REF!</v>
      </c>
      <c r="E70" s="78"/>
      <c r="F70" s="79"/>
      <c r="G70" s="76"/>
      <c r="H70" s="76"/>
      <c r="I70" s="76"/>
      <c r="J70" s="76"/>
      <c r="K70" s="76"/>
      <c r="L70" s="76"/>
      <c r="M70" s="77">
        <v>1300</v>
      </c>
      <c r="N70" s="92"/>
      <c r="O70" s="61" t="e">
        <f t="shared" si="10"/>
        <v>#REF!</v>
      </c>
    </row>
    <row r="71" spans="1:15" ht="14.1" customHeight="1" x14ac:dyDescent="0.15">
      <c r="A71" s="35"/>
      <c r="B71" s="39"/>
      <c r="C71" s="36" t="e">
        <f>'세입 내역★'!#REF!</f>
        <v>#REF!</v>
      </c>
      <c r="D71" s="37" t="e">
        <f>'세입 내역★'!#REF!</f>
        <v>#REF!</v>
      </c>
      <c r="E71" s="78"/>
      <c r="F71" s="79"/>
      <c r="G71" s="76"/>
      <c r="H71" s="76"/>
      <c r="I71" s="76"/>
      <c r="J71" s="76"/>
      <c r="K71" s="76"/>
      <c r="L71" s="76"/>
      <c r="M71" s="77">
        <v>4000</v>
      </c>
      <c r="N71" s="92"/>
      <c r="O71" s="61" t="e">
        <f t="shared" si="10"/>
        <v>#REF!</v>
      </c>
    </row>
    <row r="72" spans="1:15" ht="14.1" customHeight="1" x14ac:dyDescent="0.15">
      <c r="A72" s="35"/>
      <c r="B72" s="39"/>
      <c r="C72" s="36" t="e">
        <f>'세입 내역★'!#REF!</f>
        <v>#REF!</v>
      </c>
      <c r="D72" s="37" t="e">
        <f>'세입 내역★'!#REF!</f>
        <v>#REF!</v>
      </c>
      <c r="E72" s="78"/>
      <c r="F72" s="79"/>
      <c r="G72" s="76"/>
      <c r="H72" s="76"/>
      <c r="I72" s="76"/>
      <c r="J72" s="76"/>
      <c r="K72" s="76"/>
      <c r="L72" s="76" t="e">
        <f>D72</f>
        <v>#REF!</v>
      </c>
      <c r="M72" s="77"/>
      <c r="N72" s="92"/>
      <c r="O72" s="61" t="e">
        <f t="shared" si="10"/>
        <v>#REF!</v>
      </c>
    </row>
    <row r="73" spans="1:15" x14ac:dyDescent="0.15">
      <c r="A73" s="35"/>
      <c r="B73" s="39"/>
      <c r="C73" s="55" t="e">
        <f>'세입 내역★'!#REF!</f>
        <v>#REF!</v>
      </c>
      <c r="D73" s="37" t="e">
        <f>'세입 내역★'!#REF!</f>
        <v>#REF!</v>
      </c>
      <c r="E73" s="78">
        <v>475</v>
      </c>
      <c r="F73" s="79"/>
      <c r="G73" s="76"/>
      <c r="H73" s="76"/>
      <c r="I73" s="76"/>
      <c r="J73" s="76">
        <v>25</v>
      </c>
      <c r="K73" s="76"/>
      <c r="L73" s="76"/>
      <c r="M73" s="77"/>
      <c r="N73" s="92"/>
      <c r="O73" s="61" t="e">
        <f t="shared" si="10"/>
        <v>#REF!</v>
      </c>
    </row>
    <row r="74" spans="1:15" ht="14.1" customHeight="1" x14ac:dyDescent="0.15">
      <c r="A74" s="35"/>
      <c r="B74" s="39"/>
      <c r="C74" s="36" t="e">
        <f>'세입 내역★'!#REF!</f>
        <v>#REF!</v>
      </c>
      <c r="D74" s="37" t="e">
        <f>'세입 내역★'!#REF!</f>
        <v>#REF!</v>
      </c>
      <c r="E74" s="78"/>
      <c r="F74" s="79"/>
      <c r="G74" s="76"/>
      <c r="H74" s="76"/>
      <c r="I74" s="76"/>
      <c r="J74" s="109"/>
      <c r="K74" s="109"/>
      <c r="L74" s="76" t="e">
        <f>D74</f>
        <v>#REF!</v>
      </c>
      <c r="M74" s="77"/>
      <c r="N74" s="92"/>
      <c r="O74" s="61" t="e">
        <f t="shared" si="10"/>
        <v>#REF!</v>
      </c>
    </row>
    <row r="75" spans="1:15" ht="14.1" customHeight="1" x14ac:dyDescent="0.15">
      <c r="A75" s="35"/>
      <c r="B75" s="39"/>
      <c r="C75" s="36" t="e">
        <f>'세입 내역★'!#REF!</f>
        <v>#REF!</v>
      </c>
      <c r="D75" s="37" t="e">
        <f>'세입 내역★'!#REF!</f>
        <v>#REF!</v>
      </c>
      <c r="E75" s="78"/>
      <c r="F75" s="79"/>
      <c r="G75" s="76"/>
      <c r="H75" s="76"/>
      <c r="I75" s="76"/>
      <c r="J75" s="76">
        <v>229</v>
      </c>
      <c r="K75" s="76"/>
      <c r="L75" s="76"/>
      <c r="M75" s="77"/>
      <c r="N75" s="92"/>
      <c r="O75" s="61" t="e">
        <f t="shared" si="10"/>
        <v>#REF!</v>
      </c>
    </row>
    <row r="76" spans="1:15" ht="14.1" customHeight="1" x14ac:dyDescent="0.15">
      <c r="A76" s="35"/>
      <c r="B76" s="39"/>
      <c r="C76" s="36" t="e">
        <f>'세입 내역★'!#REF!</f>
        <v>#REF!</v>
      </c>
      <c r="D76" s="37" t="e">
        <f>'세입 내역★'!#REF!</f>
        <v>#REF!</v>
      </c>
      <c r="E76" s="78" t="e">
        <f>D76</f>
        <v>#REF!</v>
      </c>
      <c r="F76" s="79"/>
      <c r="G76" s="76"/>
      <c r="H76" s="76"/>
      <c r="I76" s="76"/>
      <c r="J76" s="76"/>
      <c r="K76" s="76"/>
      <c r="L76" s="76"/>
      <c r="M76" s="77"/>
      <c r="N76" s="92"/>
      <c r="O76" s="61" t="e">
        <f t="shared" si="10"/>
        <v>#REF!</v>
      </c>
    </row>
    <row r="77" spans="1:15" ht="14.1" customHeight="1" x14ac:dyDescent="0.15">
      <c r="A77" s="35"/>
      <c r="B77" s="39"/>
      <c r="C77" s="36" t="e">
        <f>'세입 내역★'!#REF!</f>
        <v>#REF!</v>
      </c>
      <c r="D77" s="37" t="e">
        <f>'세입 내역★'!#REF!</f>
        <v>#REF!</v>
      </c>
      <c r="E77" s="78"/>
      <c r="F77" s="79"/>
      <c r="G77" s="76"/>
      <c r="H77" s="76"/>
      <c r="I77" s="76"/>
      <c r="J77" s="76"/>
      <c r="K77" s="76"/>
      <c r="L77" s="81" t="e">
        <f>D77</f>
        <v>#REF!</v>
      </c>
      <c r="M77" s="77"/>
      <c r="N77" s="92"/>
      <c r="O77" s="61" t="e">
        <f t="shared" si="10"/>
        <v>#REF!</v>
      </c>
    </row>
    <row r="78" spans="1:15" ht="14.1" customHeight="1" x14ac:dyDescent="0.15">
      <c r="A78" s="35"/>
      <c r="B78" s="39"/>
      <c r="C78" s="36" t="e">
        <f>'세입 내역★'!#REF!</f>
        <v>#REF!</v>
      </c>
      <c r="D78" s="37" t="e">
        <f>'세입 내역★'!#REF!</f>
        <v>#REF!</v>
      </c>
      <c r="E78" s="78"/>
      <c r="F78" s="36"/>
      <c r="G78" s="36"/>
      <c r="H78" s="76"/>
      <c r="I78" s="76"/>
      <c r="J78" s="76"/>
      <c r="K78" s="76"/>
      <c r="L78" s="81" t="e">
        <f>D78</f>
        <v>#REF!</v>
      </c>
      <c r="M78" s="77"/>
      <c r="N78" s="92"/>
      <c r="O78" s="61" t="e">
        <f t="shared" si="10"/>
        <v>#REF!</v>
      </c>
    </row>
    <row r="79" spans="1:15" ht="14.1" customHeight="1" x14ac:dyDescent="0.15">
      <c r="A79" s="35"/>
      <c r="B79" s="39"/>
      <c r="C79" s="36" t="e">
        <f>'세입 내역★'!#REF!</f>
        <v>#REF!</v>
      </c>
      <c r="D79" s="37" t="e">
        <f>'세입 내역★'!#REF!</f>
        <v>#REF!</v>
      </c>
      <c r="E79" s="78"/>
      <c r="F79" s="36"/>
      <c r="G79" s="36"/>
      <c r="H79" s="76"/>
      <c r="I79" s="76"/>
      <c r="J79" s="76"/>
      <c r="K79" s="76"/>
      <c r="L79" s="81" t="e">
        <f>D79</f>
        <v>#REF!</v>
      </c>
      <c r="M79" s="77"/>
      <c r="N79" s="92"/>
      <c r="O79" s="61" t="e">
        <f t="shared" si="10"/>
        <v>#REF!</v>
      </c>
    </row>
    <row r="80" spans="1:15" ht="14.1" customHeight="1" x14ac:dyDescent="0.15">
      <c r="A80" s="35"/>
      <c r="B80" s="39"/>
      <c r="C80" s="36" t="e">
        <f>'세입 내역★'!#REF!</f>
        <v>#REF!</v>
      </c>
      <c r="D80" s="37" t="e">
        <f>'세입 내역★'!#REF!</f>
        <v>#REF!</v>
      </c>
      <c r="E80" s="78"/>
      <c r="F80" s="79"/>
      <c r="G80" s="76"/>
      <c r="H80" s="76"/>
      <c r="I80" s="76"/>
      <c r="J80" s="76"/>
      <c r="K80" s="76"/>
      <c r="L80" s="97">
        <v>1000</v>
      </c>
      <c r="M80" s="77"/>
      <c r="N80" s="92"/>
      <c r="O80" s="61" t="e">
        <f t="shared" si="10"/>
        <v>#REF!</v>
      </c>
    </row>
    <row r="81" spans="1:16" ht="14.1" customHeight="1" x14ac:dyDescent="0.15">
      <c r="A81" s="35"/>
      <c r="B81" s="39"/>
      <c r="C81" s="36" t="e">
        <f>'세입 내역★'!#REF!</f>
        <v>#REF!</v>
      </c>
      <c r="D81" s="37" t="e">
        <f>'세입 내역★'!#REF!</f>
        <v>#REF!</v>
      </c>
      <c r="E81" s="78" t="e">
        <f>D81</f>
        <v>#REF!</v>
      </c>
      <c r="F81" s="79"/>
      <c r="G81" s="76"/>
      <c r="H81" s="76"/>
      <c r="I81" s="76"/>
      <c r="J81" s="76"/>
      <c r="K81" s="76"/>
      <c r="L81" s="76"/>
      <c r="M81" s="77"/>
      <c r="N81" s="92"/>
      <c r="O81" s="61" t="e">
        <f t="shared" si="10"/>
        <v>#REF!</v>
      </c>
    </row>
    <row r="82" spans="1:16" ht="14.1" customHeight="1" x14ac:dyDescent="0.15">
      <c r="A82" s="35"/>
      <c r="B82" s="39"/>
      <c r="C82" s="36" t="e">
        <f>'세입 내역★'!#REF!</f>
        <v>#REF!</v>
      </c>
      <c r="D82" s="37" t="e">
        <f>'세입 내역★'!#REF!</f>
        <v>#REF!</v>
      </c>
      <c r="E82" s="78">
        <v>3000</v>
      </c>
      <c r="F82" s="79"/>
      <c r="G82" s="76"/>
      <c r="H82" s="76"/>
      <c r="I82" s="76">
        <v>2000</v>
      </c>
      <c r="J82" s="99"/>
      <c r="K82" s="76"/>
      <c r="L82" s="76"/>
      <c r="M82" s="77"/>
      <c r="N82" s="92"/>
      <c r="O82" s="61" t="e">
        <f t="shared" ref="O82:O91" si="14">D82-SUM(E82:N82)</f>
        <v>#REF!</v>
      </c>
    </row>
    <row r="83" spans="1:16" ht="14.1" customHeight="1" x14ac:dyDescent="0.15">
      <c r="A83" s="35"/>
      <c r="B83" s="39"/>
      <c r="C83" s="36" t="e">
        <f>'세입 내역★'!#REF!</f>
        <v>#REF!</v>
      </c>
      <c r="D83" s="37" t="e">
        <f>'세입 내역★'!#REF!</f>
        <v>#REF!</v>
      </c>
      <c r="E83" s="106"/>
      <c r="F83" s="79"/>
      <c r="G83" s="76"/>
      <c r="H83" s="76"/>
      <c r="I83" s="76"/>
      <c r="J83" s="76"/>
      <c r="K83" s="76"/>
      <c r="L83" s="76"/>
      <c r="M83" s="77">
        <v>2860</v>
      </c>
      <c r="N83" s="92"/>
      <c r="O83" s="61" t="e">
        <f t="shared" si="14"/>
        <v>#REF!</v>
      </c>
      <c r="P83" s="112"/>
    </row>
    <row r="84" spans="1:16" ht="14.1" customHeight="1" x14ac:dyDescent="0.15">
      <c r="A84" s="35"/>
      <c r="B84" s="39"/>
      <c r="C84" s="15" t="s">
        <v>63</v>
      </c>
      <c r="D84" s="16" t="e">
        <f t="shared" ref="D84:N84" si="15">SUM(D85:D89)</f>
        <v>#REF!</v>
      </c>
      <c r="E84" s="17">
        <f t="shared" si="15"/>
        <v>0</v>
      </c>
      <c r="F84" s="18">
        <f t="shared" si="15"/>
        <v>0</v>
      </c>
      <c r="G84" s="19">
        <f t="shared" si="15"/>
        <v>0</v>
      </c>
      <c r="H84" s="19">
        <f t="shared" si="15"/>
        <v>2400</v>
      </c>
      <c r="I84" s="19">
        <f t="shared" si="15"/>
        <v>0</v>
      </c>
      <c r="J84" s="19" t="e">
        <f t="shared" si="15"/>
        <v>#REF!</v>
      </c>
      <c r="K84" s="19">
        <f t="shared" si="15"/>
        <v>0</v>
      </c>
      <c r="L84" s="19">
        <f t="shared" si="15"/>
        <v>886</v>
      </c>
      <c r="M84" s="20">
        <f t="shared" si="15"/>
        <v>1200</v>
      </c>
      <c r="N84" s="91">
        <f t="shared" si="15"/>
        <v>3</v>
      </c>
      <c r="O84" s="61" t="e">
        <f t="shared" si="14"/>
        <v>#REF!</v>
      </c>
    </row>
    <row r="85" spans="1:16" ht="14.1" customHeight="1" x14ac:dyDescent="0.15">
      <c r="A85" s="35"/>
      <c r="B85" s="39"/>
      <c r="C85" s="36" t="e">
        <f>'세입 내역★'!#REF!</f>
        <v>#REF!</v>
      </c>
      <c r="D85" s="37" t="e">
        <f>'세입 내역★'!#REF!</f>
        <v>#REF!</v>
      </c>
      <c r="E85" s="78"/>
      <c r="F85" s="76"/>
      <c r="G85" s="76">
        <f>'세입 내역★'!M69</f>
        <v>0</v>
      </c>
      <c r="H85" s="76"/>
      <c r="I85" s="76"/>
      <c r="J85" s="76" t="e">
        <f>'세입 내역★'!#REF!</f>
        <v>#REF!</v>
      </c>
      <c r="K85" s="76"/>
      <c r="L85" s="76"/>
      <c r="M85" s="76"/>
      <c r="N85" s="92">
        <v>3</v>
      </c>
      <c r="O85" s="61" t="e">
        <f t="shared" si="14"/>
        <v>#REF!</v>
      </c>
    </row>
    <row r="86" spans="1:16" ht="14.1" customHeight="1" x14ac:dyDescent="0.15">
      <c r="A86" s="35"/>
      <c r="B86" s="39"/>
      <c r="C86" s="36" t="e">
        <f>'세입 내역★'!#REF!</f>
        <v>#REF!</v>
      </c>
      <c r="D86" s="37" t="e">
        <f>'세입 내역★'!#REF!</f>
        <v>#REF!</v>
      </c>
      <c r="E86" s="78"/>
      <c r="F86" s="76"/>
      <c r="G86" s="76"/>
      <c r="H86" s="76"/>
      <c r="I86" s="76"/>
      <c r="J86" s="76"/>
      <c r="K86" s="76"/>
      <c r="L86" s="76">
        <v>300</v>
      </c>
      <c r="M86" s="77">
        <v>0</v>
      </c>
      <c r="N86" s="92"/>
      <c r="O86" s="61" t="e">
        <f t="shared" si="14"/>
        <v>#REF!</v>
      </c>
    </row>
    <row r="87" spans="1:16" ht="14.1" customHeight="1" x14ac:dyDescent="0.15">
      <c r="A87" s="35"/>
      <c r="B87" s="39"/>
      <c r="C87" s="36" t="e">
        <f>'세입 내역★'!#REF!</f>
        <v>#REF!</v>
      </c>
      <c r="D87" s="37" t="e">
        <f>'세입 내역★'!#REF!</f>
        <v>#REF!</v>
      </c>
      <c r="E87" s="78"/>
      <c r="F87" s="76"/>
      <c r="G87" s="76"/>
      <c r="H87" s="76">
        <v>2400</v>
      </c>
      <c r="I87" s="76"/>
      <c r="J87" s="76"/>
      <c r="K87" s="76"/>
      <c r="L87" s="76">
        <v>300</v>
      </c>
      <c r="M87" s="97"/>
      <c r="N87" s="95"/>
      <c r="O87" s="61" t="e">
        <f t="shared" si="14"/>
        <v>#REF!</v>
      </c>
    </row>
    <row r="88" spans="1:16" ht="14.1" customHeight="1" x14ac:dyDescent="0.15">
      <c r="A88" s="35"/>
      <c r="B88" s="39"/>
      <c r="C88" s="36" t="e">
        <f>'세입 내역★'!#REF!</f>
        <v>#REF!</v>
      </c>
      <c r="D88" s="37" t="e">
        <f>'세입 내역★'!#REF!</f>
        <v>#REF!</v>
      </c>
      <c r="E88" s="78"/>
      <c r="F88" s="76"/>
      <c r="G88" s="76"/>
      <c r="H88" s="76"/>
      <c r="I88" s="76"/>
      <c r="J88" s="76"/>
      <c r="K88" s="76"/>
      <c r="L88" s="81">
        <v>286</v>
      </c>
      <c r="M88" s="77"/>
      <c r="N88" s="95"/>
      <c r="O88" s="61" t="e">
        <f t="shared" si="14"/>
        <v>#REF!</v>
      </c>
    </row>
    <row r="89" spans="1:16" ht="14.1" customHeight="1" x14ac:dyDescent="0.15">
      <c r="A89" s="35"/>
      <c r="B89" s="39"/>
      <c r="C89" s="36" t="e">
        <f>'세입 내역★'!#REF!</f>
        <v>#REF!</v>
      </c>
      <c r="D89" s="37" t="e">
        <f>'세입 내역★'!#REF!</f>
        <v>#REF!</v>
      </c>
      <c r="E89" s="78"/>
      <c r="F89" s="76"/>
      <c r="G89" s="76"/>
      <c r="H89" s="76"/>
      <c r="I89" s="76"/>
      <c r="J89" s="76"/>
      <c r="K89" s="76"/>
      <c r="L89" s="80"/>
      <c r="M89" s="77">
        <v>1200</v>
      </c>
      <c r="N89" s="95"/>
      <c r="O89" s="61" t="e">
        <f t="shared" si="14"/>
        <v>#REF!</v>
      </c>
    </row>
    <row r="90" spans="1:16" ht="14.1" customHeight="1" x14ac:dyDescent="0.15">
      <c r="A90" s="35"/>
      <c r="B90" s="56"/>
      <c r="C90" s="15" t="s">
        <v>62</v>
      </c>
      <c r="D90" s="16" t="e">
        <f>'세입 내역★'!#REF!</f>
        <v>#REF!</v>
      </c>
      <c r="E90" s="17">
        <v>0</v>
      </c>
      <c r="F90" s="18">
        <v>0</v>
      </c>
      <c r="G90" s="19">
        <v>0</v>
      </c>
      <c r="H90" s="19">
        <v>0</v>
      </c>
      <c r="I90" s="19">
        <v>0</v>
      </c>
      <c r="J90" s="19">
        <v>0</v>
      </c>
      <c r="K90" s="19">
        <v>0</v>
      </c>
      <c r="L90" s="19">
        <v>0</v>
      </c>
      <c r="M90" s="20">
        <v>0</v>
      </c>
      <c r="N90" s="91">
        <v>0</v>
      </c>
      <c r="O90" s="61" t="e">
        <f t="shared" si="14"/>
        <v>#REF!</v>
      </c>
    </row>
    <row r="91" spans="1:16" ht="14.1" customHeight="1" x14ac:dyDescent="0.15">
      <c r="A91" s="12" t="s">
        <v>16</v>
      </c>
      <c r="B91" s="33" t="s">
        <v>16</v>
      </c>
      <c r="C91" s="33" t="s">
        <v>16</v>
      </c>
      <c r="D91" s="23" t="e">
        <f>'세입 내역★'!#REF!</f>
        <v>#REF!</v>
      </c>
      <c r="E91" s="78"/>
      <c r="F91" s="79"/>
      <c r="G91" s="76"/>
      <c r="H91" s="76"/>
      <c r="I91" s="76"/>
      <c r="J91" s="76"/>
      <c r="K91" s="76"/>
      <c r="L91" s="76">
        <v>100</v>
      </c>
      <c r="M91" s="77" t="e">
        <f>D91-E91-N91-L91</f>
        <v>#REF!</v>
      </c>
      <c r="N91" s="92">
        <v>63</v>
      </c>
      <c r="O91" s="61" t="e">
        <f t="shared" si="14"/>
        <v>#REF!</v>
      </c>
    </row>
    <row r="92" spans="1:16" ht="14.1" customHeight="1" x14ac:dyDescent="0.15">
      <c r="A92" s="41" t="s">
        <v>31</v>
      </c>
      <c r="B92" s="42" t="s">
        <v>31</v>
      </c>
      <c r="C92" s="42" t="s">
        <v>31</v>
      </c>
      <c r="D92" s="43" t="e">
        <f>'세입 내역★'!#REF!</f>
        <v>#REF!</v>
      </c>
      <c r="E92" s="84"/>
      <c r="F92" s="82"/>
      <c r="G92" s="83"/>
      <c r="H92" s="83">
        <v>3000</v>
      </c>
      <c r="I92" s="83"/>
      <c r="J92" s="83"/>
      <c r="K92" s="83"/>
      <c r="L92" s="83">
        <v>10116</v>
      </c>
      <c r="M92" s="100">
        <v>6812</v>
      </c>
      <c r="N92" s="96">
        <v>218</v>
      </c>
      <c r="O92" s="61" t="e">
        <f>D92-SUM(E92:N92)</f>
        <v>#REF!</v>
      </c>
    </row>
    <row r="93" spans="1:16" x14ac:dyDescent="0.15">
      <c r="C93" s="3"/>
      <c r="D93" s="3"/>
      <c r="E93" s="44"/>
      <c r="F93" s="44"/>
    </row>
    <row r="95" spans="1:16" x14ac:dyDescent="0.15">
      <c r="E95" s="2" t="s">
        <v>100</v>
      </c>
    </row>
  </sheetData>
  <mergeCells count="10">
    <mergeCell ref="A7:C7"/>
    <mergeCell ref="B8:C8"/>
    <mergeCell ref="B28:C28"/>
    <mergeCell ref="B32:C32"/>
    <mergeCell ref="A1:N1"/>
    <mergeCell ref="E2:N2"/>
    <mergeCell ref="A3:D3"/>
    <mergeCell ref="E3:N3"/>
    <mergeCell ref="A5:C5"/>
    <mergeCell ref="A6:C6"/>
  </mergeCells>
  <phoneticPr fontId="2" type="noConversion"/>
  <printOptions horizontalCentered="1" verticalCentered="1"/>
  <pageMargins left="0.35433070866141736" right="0.35433070866141736" top="0.47244094488188981" bottom="0.35433070866141736" header="0.43307086614173229" footer="0.27559055118110237"/>
  <pageSetup paperSize="9" scale="57" orientation="portrait" r:id="rId1"/>
  <headerFooter alignWithMargins="0"/>
  <rowBreaks count="2" manualBreakCount="2">
    <brk id="31" max="13" man="1"/>
    <brk id="6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8</vt:i4>
      </vt:variant>
    </vt:vector>
  </HeadingPairs>
  <TitlesOfParts>
    <vt:vector size="14" baseType="lpstr">
      <vt:lpstr>예산총칙</vt:lpstr>
      <vt:lpstr>총괄표</vt:lpstr>
      <vt:lpstr>세입 내역★</vt:lpstr>
      <vt:lpstr>세출 내역★</vt:lpstr>
      <vt:lpstr>세출 내역(잡지출 반영 전)</vt:lpstr>
      <vt:lpstr>세입세출 대비표 (수정)</vt:lpstr>
      <vt:lpstr>'세입 내역★'!Print_Area</vt:lpstr>
      <vt:lpstr>'세입세출 대비표 (수정)'!Print_Area</vt:lpstr>
      <vt:lpstr>'세출 내역(잡지출 반영 전)'!Print_Area</vt:lpstr>
      <vt:lpstr>'세출 내역★'!Print_Area</vt:lpstr>
      <vt:lpstr>총괄표!Print_Area</vt:lpstr>
      <vt:lpstr>'세입 내역★'!Print_Titles</vt:lpstr>
      <vt:lpstr>'세출 내역(잡지출 반영 전)'!Print_Titles</vt:lpstr>
      <vt:lpstr>'세출 내역★'!Print_Titles</vt:lpstr>
    </vt:vector>
  </TitlesOfParts>
  <Company>개금 사회 복지관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미정</cp:lastModifiedBy>
  <cp:lastPrinted>2021-12-13T03:18:18Z</cp:lastPrinted>
  <dcterms:created xsi:type="dcterms:W3CDTF">2000-07-31T06:53:45Z</dcterms:created>
  <dcterms:modified xsi:type="dcterms:W3CDTF">2021-12-22T03:31:30Z</dcterms:modified>
</cp:coreProperties>
</file>